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7"/>
  <workbookPr/>
  <mc:AlternateContent xmlns:mc="http://schemas.openxmlformats.org/markup-compatibility/2006">
    <mc:Choice Requires="x15">
      <x15ac:absPath xmlns:x15ac="http://schemas.microsoft.com/office/spreadsheetml/2010/11/ac" url="/Users/sverek/Desktop/"/>
    </mc:Choice>
  </mc:AlternateContent>
  <xr:revisionPtr revIDLastSave="0" documentId="13_ncr:1_{16B56428-9E55-3A4B-9B36-0F2156D00D13}" xr6:coauthVersionLast="47" xr6:coauthVersionMax="47" xr10:uidLastSave="{00000000-0000-0000-0000-000000000000}"/>
  <bookViews>
    <workbookView xWindow="24540" yWindow="3980" windowWidth="35760" windowHeight="17560" activeTab="1" xr2:uid="{00000000-000D-0000-FFFF-FFFF00000000}"/>
  </bookViews>
  <sheets>
    <sheet name="Rekapitulace stavby" sheetId="1" state="veryHidden" r:id="rId1"/>
    <sheet name="24-11_Kolin_lode - Loděni..." sheetId="2" r:id="rId2"/>
    <sheet name="Seznam figur" sheetId="3" r:id="rId3"/>
  </sheets>
  <definedNames>
    <definedName name="_xlnm._FilterDatabase" localSheetId="1" hidden="1">'24-11_Kolin_lode - Loděni...'!$C$77:$K$102</definedName>
    <definedName name="_xlnm.Print_Titles" localSheetId="1">'24-11_Kolin_lode - Loděni...'!$77:$77</definedName>
    <definedName name="_xlnm.Print_Titles" localSheetId="0">'Rekapitulace stavby'!$52:$52</definedName>
    <definedName name="_xlnm.Print_Titles" localSheetId="2">'Seznam figur'!$9:$9</definedName>
    <definedName name="_xlnm.Print_Area" localSheetId="1">'24-11_Kolin_lode - Loděni...'!$C$4:$J$37,'24-11_Kolin_lode - Loděni...'!$C$43:$J$61,'24-11_Kolin_lode - Loděni...'!$C$67:$K$102</definedName>
    <definedName name="_xlnm.Print_Area" localSheetId="0">'Rekapitulace stavby'!$D$4:$AO$36,'Rekapitulace stavby'!$C$42:$AQ$56</definedName>
    <definedName name="_xlnm.Print_Area" localSheetId="2">'Seznam figur'!$C$4:$G$21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55" i="1"/>
  <c r="J33" i="2"/>
  <c r="AX55" i="1"/>
  <c r="BI102" i="2"/>
  <c r="BH102" i="2"/>
  <c r="BG102" i="2"/>
  <c r="BF102" i="2"/>
  <c r="T102" i="2"/>
  <c r="T101" i="2" s="1"/>
  <c r="R102" i="2"/>
  <c r="R101" i="2" s="1"/>
  <c r="P102" i="2"/>
  <c r="P101" i="2"/>
  <c r="BI99" i="2"/>
  <c r="BH99" i="2"/>
  <c r="BG99" i="2"/>
  <c r="BF99" i="2"/>
  <c r="T99" i="2"/>
  <c r="T98" i="2" s="1"/>
  <c r="R99" i="2"/>
  <c r="R98" i="2" s="1"/>
  <c r="P99" i="2"/>
  <c r="P98" i="2" s="1"/>
  <c r="BI94" i="2"/>
  <c r="BH94" i="2"/>
  <c r="BG94" i="2"/>
  <c r="BF94" i="2"/>
  <c r="T94" i="2"/>
  <c r="T93" i="2" s="1"/>
  <c r="R94" i="2"/>
  <c r="R93" i="2" s="1"/>
  <c r="P94" i="2"/>
  <c r="P93" i="2" s="1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BI81" i="2"/>
  <c r="BH81" i="2"/>
  <c r="BG81" i="2"/>
  <c r="BF81" i="2"/>
  <c r="T81" i="2"/>
  <c r="R81" i="2"/>
  <c r="P81" i="2"/>
  <c r="J75" i="2"/>
  <c r="J74" i="2"/>
  <c r="F74" i="2"/>
  <c r="F72" i="2"/>
  <c r="E70" i="2"/>
  <c r="J51" i="2"/>
  <c r="J50" i="2"/>
  <c r="F50" i="2"/>
  <c r="F48" i="2"/>
  <c r="E46" i="2"/>
  <c r="J16" i="2"/>
  <c r="E16" i="2"/>
  <c r="F75" i="2"/>
  <c r="J15" i="2"/>
  <c r="J10" i="2"/>
  <c r="J72" i="2" s="1"/>
  <c r="L50" i="1"/>
  <c r="AM50" i="1"/>
  <c r="AM49" i="1"/>
  <c r="L49" i="1"/>
  <c r="AM47" i="1"/>
  <c r="L47" i="1"/>
  <c r="L45" i="1"/>
  <c r="L44" i="1"/>
  <c r="BK86" i="2"/>
  <c r="J94" i="2"/>
  <c r="BK99" i="2"/>
  <c r="J86" i="2"/>
  <c r="J99" i="2"/>
  <c r="J89" i="2"/>
  <c r="BK102" i="2"/>
  <c r="BK89" i="2"/>
  <c r="BK81" i="2"/>
  <c r="J102" i="2"/>
  <c r="AS54" i="1"/>
  <c r="J81" i="2"/>
  <c r="BK94" i="2"/>
  <c r="R80" i="2" l="1"/>
  <c r="R79" i="2" s="1"/>
  <c r="R78" i="2" s="1"/>
  <c r="T80" i="2"/>
  <c r="T79" i="2"/>
  <c r="T78" i="2"/>
  <c r="BK80" i="2"/>
  <c r="J80" i="2"/>
  <c r="J57" i="2"/>
  <c r="P80" i="2"/>
  <c r="P79" i="2"/>
  <c r="P78" i="2" s="1"/>
  <c r="AU55" i="1" s="1"/>
  <c r="AU54" i="1" s="1"/>
  <c r="BK98" i="2"/>
  <c r="J98" i="2"/>
  <c r="J59" i="2"/>
  <c r="BK93" i="2"/>
  <c r="J93" i="2" s="1"/>
  <c r="J58" i="2" s="1"/>
  <c r="BK101" i="2"/>
  <c r="J101" i="2"/>
  <c r="J60" i="2"/>
  <c r="F51" i="2"/>
  <c r="BE81" i="2"/>
  <c r="BE89" i="2"/>
  <c r="BE94" i="2"/>
  <c r="BE99" i="2"/>
  <c r="BE86" i="2"/>
  <c r="J48" i="2"/>
  <c r="BE102" i="2"/>
  <c r="F32" i="2"/>
  <c r="BA55" i="1" s="1"/>
  <c r="BA54" i="1" s="1"/>
  <c r="W30" i="1" s="1"/>
  <c r="F33" i="2"/>
  <c r="BB55" i="1"/>
  <c r="BB54" i="1" s="1"/>
  <c r="W31" i="1" s="1"/>
  <c r="F35" i="2"/>
  <c r="BD55" i="1"/>
  <c r="BD54" i="1"/>
  <c r="W33" i="1"/>
  <c r="F34" i="2"/>
  <c r="BC55" i="1" s="1"/>
  <c r="BC54" i="1" s="1"/>
  <c r="AY54" i="1" s="1"/>
  <c r="J32" i="2"/>
  <c r="AW55" i="1" s="1"/>
  <c r="BK79" i="2" l="1"/>
  <c r="J79" i="2" s="1"/>
  <c r="J56" i="2" s="1"/>
  <c r="W32" i="1"/>
  <c r="F31" i="2"/>
  <c r="AZ55" i="1" s="1"/>
  <c r="AZ54" i="1" s="1"/>
  <c r="W29" i="1" s="1"/>
  <c r="AX54" i="1"/>
  <c r="AW54" i="1"/>
  <c r="AK30" i="1" s="1"/>
  <c r="J31" i="2"/>
  <c r="AV55" i="1" s="1"/>
  <c r="AT55" i="1" s="1"/>
  <c r="BK78" i="2" l="1"/>
  <c r="J78" i="2" s="1"/>
  <c r="J55" i="2" s="1"/>
  <c r="AV54" i="1"/>
  <c r="AK29" i="1" s="1"/>
  <c r="J28" i="2" l="1"/>
  <c r="AG55" i="1" s="1"/>
  <c r="AG54" i="1" s="1"/>
  <c r="AK26" i="1" s="1"/>
  <c r="AK35" i="1" s="1"/>
  <c r="AT54" i="1"/>
  <c r="J37" i="2" l="1"/>
  <c r="AN54" i="1"/>
  <c r="AN55" i="1"/>
</calcChain>
</file>

<file path=xl/sharedStrings.xml><?xml version="1.0" encoding="utf-8"?>
<sst xmlns="http://schemas.openxmlformats.org/spreadsheetml/2006/main" count="482" uniqueCount="168">
  <si>
    <t>Export Komplet</t>
  </si>
  <si>
    <t>VZ</t>
  </si>
  <si>
    <t>2.0</t>
  </si>
  <si>
    <t/>
  </si>
  <si>
    <t>False</t>
  </si>
  <si>
    <t>{5044715b-7b06-4957-928c-f5a62f6a9445}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</si>
  <si>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</si>
  <si>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</si>
  <si>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</si>
  <si>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</si>
  <si>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</si>
  <si>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</si>
  <si>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</si>
  <si>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</si>
  <si>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24-11_Kolin_lode</t>
  </si>
  <si>
    <t>Stavba:</t>
  </si>
  <si>
    <t>Loděnice, Kolín, parc.č.424/1</t>
  </si>
  <si>
    <t>KSO:</t>
  </si>
  <si>
    <t>CC-CZ:</t>
  </si>
  <si>
    <t>Místo:</t>
  </si>
  <si>
    <t>Kolín</t>
  </si>
  <si>
    <t>Datum:</t>
  </si>
  <si>
    <t>27. 11. 2024</t>
  </si>
  <si>
    <t>Zadavatel:</t>
  </si>
  <si>
    <t>IČ:</t>
  </si>
  <si>
    <t>Město Kolín, Karlovo náměstí 78, 280 02 Kolín I</t>
  </si>
  <si>
    <t>DIČ:</t>
  </si>
  <si>
    <t>Zhotovitel:</t>
  </si>
  <si>
    <t xml:space="preserve"> </t>
  </si>
  <si>
    <t>Projektant:</t>
  </si>
  <si>
    <t>Ing. Michal Pertlíček, Falt Jiří</t>
  </si>
  <si>
    <t>True</t>
  </si>
  <si>
    <t>Zpracovatel:</t>
  </si>
  <si>
    <t>Tomáš Vašek, Křivá 1776, 463 11 Liberec XXX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</si>
  <si>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</si>
  <si>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</si>
  <si>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</si>
  <si>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</si>
  <si>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</si>
  <si>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</si>
  <si>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</si>
  <si>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</si>
  <si>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</si>
  <si>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</si>
  <si>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</si>
  <si>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</si>
  <si>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</si>
  <si>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</si>
  <si>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</si>
  <si>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</si>
  <si>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</si>
  <si>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</si>
  <si>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</si>
  <si>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</si>
  <si>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</si>
  <si>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</si>
  <si>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</si>
  <si>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</si>
  <si>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</si>
  <si>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</si>
  <si>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</si>
  <si>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</si>
  <si>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</si>
  <si>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</si>
  <si>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</si>
  <si>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</si>
  <si>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</si>
  <si>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</si>
  <si>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</si>
  <si>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</si>
  <si>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</si>
  <si>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</si>
  <si>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</si>
  <si>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</si>
  <si>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</si>
  <si>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</si>
  <si>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</si>
  <si>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J</t>
  </si>
  <si>
    <t>Hloubení jam</t>
  </si>
  <si>
    <t>m3</t>
  </si>
  <si>
    <t>12,2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</si>
  <si>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</si>
  <si>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</si>
  <si>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</si>
  <si>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</si>
  <si>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</si>
  <si>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</si>
  <si>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</si>
  <si>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</si>
  <si>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</si>
  <si>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</si>
  <si>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</si>
  <si>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</si>
  <si>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</si>
  <si>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</si>
  <si>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</si>
  <si>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</si>
  <si>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</si>
  <si>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</si>
  <si>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</si>
  <si>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</si>
  <si>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</si>
  <si>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</si>
  <si>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</si>
  <si>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</si>
  <si>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</si>
  <si>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</si>
  <si>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</si>
  <si>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</si>
  <si>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</si>
  <si>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131251100</t>
  </si>
  <si>
    <t>Hloubení nezapažených jam a zářezů strojně s urovnáním dna do předepsaného profilu a spádu v hornině třídy těžitelnosti I skupiny 3 do 20 m3</t>
  </si>
  <si>
    <t>CS ÚRS 2024 02</t>
  </si>
  <si>
    <t>4</t>
  </si>
  <si>
    <t>-1867308049</t>
  </si>
  <si>
    <t>Online PSC</t>
  </si>
  <si>
    <t>https://podminky.urs.cz/item/CS_URS_2024_02/131251100</t>
  </si>
  <si>
    <t>VV</t>
  </si>
  <si>
    <t>12,20*2,50*0,40</t>
  </si>
  <si>
    <t>Mezisoučet</t>
  </si>
  <si>
    <t>3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</si>
  <si>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</si>
  <si>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</si>
  <si>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</si>
  <si>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-1714069379</t>
  </si>
  <si>
    <t>https://podminky.urs.cz/item/CS_URS_2024_02/162751117</t>
  </si>
  <si>
    <t>171201231</t>
  </si>
  <si>
    <t>Poplatek za uložení stavebního odpadu na recyklační skládce (skládkovné) zeminy a kamení zatříděného do Katalogu odpadů pod kódem 17 05 04</t>
  </si>
  <si>
    <t>t</t>
  </si>
  <si>
    <t>-1880013578</t>
  </si>
  <si>
    <t>https://podminky.urs.cz/item/CS_URS_2024_02/171201231</t>
  </si>
  <si>
    <t>12,2*1,76 'Přepočtené koeficientem množství</t>
  </si>
  <si>
    <t>Zakládání</t>
  </si>
  <si>
    <t>213311113</t>
  </si>
  <si>
    <t>Polštáře zhutněné pod základy z kameniva hrubého drceného, frakce 16 - 63 mm</t>
  </si>
  <si>
    <t>-851014580</t>
  </si>
  <si>
    <t>https://podminky.urs.cz/item/CS_URS_2024_02/213311113</t>
  </si>
  <si>
    <t>P</t>
  </si>
  <si>
    <t>Poznámka k položce:_x000D_
- štěrkové lože frakce 16/32</t>
  </si>
  <si>
    <t>Svislé a kompletní konstrukce</t>
  </si>
  <si>
    <t>5</t>
  </si>
  <si>
    <t>381181099.1</t>
  </si>
  <si>
    <t>kus</t>
  </si>
  <si>
    <t>-80793142</t>
  </si>
  <si>
    <t>Poznámka k položce:_x000D_
- montáž a dodávka včetně dopravy a osazení na připravené místo</t>
  </si>
  <si>
    <t>VRN</t>
  </si>
  <si>
    <t>Vedlejší rozpočtové náklady</t>
  </si>
  <si>
    <t>6</t>
  </si>
  <si>
    <t>0010.1</t>
  </si>
  <si>
    <t>Vedlejší a ostatní rozpočtové náklady (zařízení staveniště, zaměření, oplocení apod.)</t>
  </si>
  <si>
    <t>kpl</t>
  </si>
  <si>
    <t>700651365</t>
  </si>
  <si>
    <t>SEZNAM FIGUR</t>
  </si>
  <si>
    <t>Výměra</t>
  </si>
  <si>
    <t>Použití figury:</t>
  </si>
  <si>
    <t>Hloubení jam nezapažených v hornině třídy těžitelnosti I skupiny 3 objem do 20 m3 strojně</t>
  </si>
  <si>
    <t>Vodorovné přemístění přes 9 000 do 10000 m výkopku/sypaniny z horniny třídy těžitelnosti I skupiny 1 až 3</t>
  </si>
  <si>
    <t>Poplatek za uložení zeminy a kamení na recyklační skládce (skládkovné) kód odpadu 17 05 04</t>
  </si>
  <si>
    <t>OP</t>
  </si>
  <si>
    <t>Lože a obsyp přípojek</t>
  </si>
  <si>
    <t>R</t>
  </si>
  <si>
    <t>Rýhy pro přípojky</t>
  </si>
  <si>
    <t>m2</t>
  </si>
  <si>
    <t>S</t>
  </si>
  <si>
    <t>Hloubení šachet</t>
  </si>
  <si>
    <t>ZD</t>
  </si>
  <si>
    <t>Zámková dlažba</t>
  </si>
  <si>
    <t>Skladovací kontejner min. rozměr 2300x2400x12200 mm (š x v x h), RAL 7016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</si>
</sst>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scheme val="minor"/>
    </font>
    <font>
      <sz val="7"/>
      <color rgb="FF969696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8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/>
    </xf>
    <xf numFmtId="167" fontId="35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171201231" TargetMode="External"/><Relationship Id="rId2" Type="http://schemas.openxmlformats.org/officeDocument/2006/relationships/hyperlink" Target="https://podminky.urs.cz/item/CS_URS_2024_02/162751117" TargetMode="External"/><Relationship Id="rId1" Type="http://schemas.openxmlformats.org/officeDocument/2006/relationships/hyperlink" Target="https://podminky.urs.cz/item/CS_URS_2024_02/131251100" TargetMode="External"/><Relationship Id="rId5" Type="http://schemas.openxmlformats.org/officeDocument/2006/relationships/drawing" Target="../drawings/drawing2.xml"/><Relationship Id="rId4" Type="http://schemas.openxmlformats.org/officeDocument/2006/relationships/hyperlink" Target="https://podminky.urs.cz/item/CS_URS_2024_02/21331111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baseColWidth="10" defaultColWidth="8.75" defaultRowHeight="11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166" t="s">
        <v>6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6" t="s">
        <v>7</v>
      </c>
      <c r="BT2" s="16" t="s">
        <v>8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5" customHeight="1">
      <c r="B4" s="19"/>
      <c r="D4" s="20" t="s">
        <v>10</v>
      </c>
      <c r="AR4" s="19"/>
      <c r="AS4" s="21" t="s">
        <v>11</v>
      </c>
      <c r="BS4" s="16" t="s">
        <v>12</v>
      </c>
    </row>
    <row r="5" spans="1:74" ht="12" customHeight="1">
      <c r="B5" s="19"/>
      <c r="D5" s="22" t="s">
        <v>13</v>
      </c>
      <c r="K5" s="193" t="s">
        <v>14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9"/>
      <c r="BS5" s="16" t="s">
        <v>7</v>
      </c>
    </row>
    <row r="6" spans="1:74" ht="37" customHeight="1">
      <c r="B6" s="19"/>
      <c r="D6" s="24" t="s">
        <v>15</v>
      </c>
      <c r="K6" s="194" t="s">
        <v>16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9"/>
      <c r="BS6" s="16" t="s">
        <v>7</v>
      </c>
    </row>
    <row r="7" spans="1:74" ht="12" customHeight="1">
      <c r="B7" s="19"/>
      <c r="D7" s="25" t="s">
        <v>17</v>
      </c>
      <c r="K7" s="23" t="s">
        <v>3</v>
      </c>
      <c r="AK7" s="25" t="s">
        <v>18</v>
      </c>
      <c r="AN7" s="23" t="s">
        <v>3</v>
      </c>
      <c r="AR7" s="19"/>
      <c r="BS7" s="16" t="s">
        <v>7</v>
      </c>
    </row>
    <row r="8" spans="1:74" ht="12" customHeight="1">
      <c r="B8" s="19"/>
      <c r="D8" s="25" t="s">
        <v>19</v>
      </c>
      <c r="K8" s="23" t="s">
        <v>20</v>
      </c>
      <c r="AK8" s="25" t="s">
        <v>21</v>
      </c>
      <c r="AN8" s="23" t="s">
        <v>22</v>
      </c>
      <c r="AR8" s="19"/>
      <c r="BS8" s="16" t="s">
        <v>7</v>
      </c>
    </row>
    <row r="9" spans="1:74" ht="14.5" customHeight="1">
      <c r="B9" s="19"/>
      <c r="AR9" s="19"/>
      <c r="BS9" s="16" t="s">
        <v>7</v>
      </c>
    </row>
    <row r="10" spans="1:74" ht="12" customHeight="1">
      <c r="B10" s="19"/>
      <c r="D10" s="25" t="s">
        <v>23</v>
      </c>
      <c r="AK10" s="25" t="s">
        <v>24</v>
      </c>
      <c r="AN10" s="23" t="s">
        <v>3</v>
      </c>
      <c r="AR10" s="19"/>
      <c r="BS10" s="16" t="s">
        <v>7</v>
      </c>
    </row>
    <row r="11" spans="1:74" ht="18.5" customHeight="1">
      <c r="B11" s="19"/>
      <c r="E11" s="23" t="s">
        <v>25</v>
      </c>
      <c r="AK11" s="25" t="s">
        <v>26</v>
      </c>
      <c r="AN11" s="23" t="s">
        <v>3</v>
      </c>
      <c r="AR11" s="19"/>
      <c r="BS11" s="16" t="s">
        <v>7</v>
      </c>
    </row>
    <row r="12" spans="1:74" ht="7" customHeight="1">
      <c r="B12" s="19"/>
      <c r="AR12" s="19"/>
      <c r="BS12" s="16" t="s">
        <v>7</v>
      </c>
    </row>
    <row r="13" spans="1:74" ht="12" customHeight="1">
      <c r="B13" s="19"/>
      <c r="D13" s="25" t="s">
        <v>27</v>
      </c>
      <c r="AK13" s="25" t="s">
        <v>24</v>
      </c>
      <c r="AN13" s="23" t="s">
        <v>3</v>
      </c>
      <c r="AR13" s="19"/>
      <c r="BS13" s="16" t="s">
        <v>7</v>
      </c>
    </row>
    <row r="14" spans="1:74" ht="13">
      <c r="B14" s="19"/>
      <c r="E14" s="23" t="s">
        <v>28</v>
      </c>
      <c r="AK14" s="25" t="s">
        <v>26</v>
      </c>
      <c r="AN14" s="23" t="s">
        <v>3</v>
      </c>
      <c r="AR14" s="19"/>
      <c r="BS14" s="16" t="s">
        <v>7</v>
      </c>
    </row>
    <row r="15" spans="1:74" ht="7" customHeight="1">
      <c r="B15" s="19"/>
      <c r="AR15" s="19"/>
      <c r="BS15" s="16" t="s">
        <v>4</v>
      </c>
    </row>
    <row r="16" spans="1:74" ht="12" customHeight="1">
      <c r="B16" s="19"/>
      <c r="D16" s="25" t="s">
        <v>29</v>
      </c>
      <c r="AK16" s="25" t="s">
        <v>24</v>
      </c>
      <c r="AN16" s="23" t="s">
        <v>3</v>
      </c>
      <c r="AR16" s="19"/>
      <c r="BS16" s="16" t="s">
        <v>4</v>
      </c>
    </row>
    <row r="17" spans="2:71" ht="18.5" customHeight="1">
      <c r="B17" s="19"/>
      <c r="E17" s="23" t="s">
        <v>30</v>
      </c>
      <c r="AK17" s="25" t="s">
        <v>26</v>
      </c>
      <c r="AN17" s="23" t="s">
        <v>3</v>
      </c>
      <c r="AR17" s="19"/>
      <c r="BS17" s="16" t="s">
        <v>31</v>
      </c>
    </row>
    <row r="18" spans="2:71" ht="7" customHeight="1">
      <c r="B18" s="19"/>
      <c r="AR18" s="19"/>
      <c r="BS18" s="16" t="s">
        <v>7</v>
      </c>
    </row>
    <row r="19" spans="2:71" ht="12" customHeight="1">
      <c r="B19" s="19"/>
      <c r="D19" s="25" t="s">
        <v>32</v>
      </c>
      <c r="AK19" s="25" t="s">
        <v>24</v>
      </c>
      <c r="AN19" s="23" t="s">
        <v>3</v>
      </c>
      <c r="AR19" s="19"/>
      <c r="BS19" s="16" t="s">
        <v>7</v>
      </c>
    </row>
    <row r="20" spans="2:71" ht="18.5" customHeight="1">
      <c r="B20" s="19"/>
      <c r="E20" s="23" t="s">
        <v>33</v>
      </c>
      <c r="AK20" s="25" t="s">
        <v>26</v>
      </c>
      <c r="AN20" s="23" t="s">
        <v>3</v>
      </c>
      <c r="AR20" s="19"/>
      <c r="BS20" s="16" t="s">
        <v>4</v>
      </c>
    </row>
    <row r="21" spans="2:71" ht="7" customHeight="1">
      <c r="B21" s="19"/>
      <c r="AR21" s="19"/>
    </row>
    <row r="22" spans="2:71" ht="12" customHeight="1">
      <c r="B22" s="19"/>
      <c r="D22" s="25" t="s">
        <v>34</v>
      </c>
      <c r="AR22" s="19"/>
    </row>
    <row r="23" spans="2:71" ht="47.25" customHeight="1">
      <c r="B23" s="19"/>
      <c r="E23" s="195" t="s">
        <v>35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9"/>
    </row>
    <row r="24" spans="2:71" ht="7" customHeight="1">
      <c r="B24" s="19"/>
      <c r="AR24" s="19"/>
    </row>
    <row r="25" spans="2:71" ht="7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6" customHeight="1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6">
        <f>ROUND(AG54,2)</f>
        <v>0</v>
      </c>
      <c r="AL26" s="197"/>
      <c r="AM26" s="197"/>
      <c r="AN26" s="197"/>
      <c r="AO26" s="197"/>
      <c r="AR26" s="28"/>
    </row>
    <row r="27" spans="2:71" s="1" customFormat="1" ht="7" customHeight="1">
      <c r="B27" s="28"/>
      <c r="AR27" s="28"/>
    </row>
    <row r="28" spans="2:71" s="1" customFormat="1" ht="13">
      <c r="B28" s="28"/>
      <c r="L28" s="198" t="s">
        <v>37</v>
      </c>
      <c r="M28" s="198"/>
      <c r="N28" s="198"/>
      <c r="O28" s="198"/>
      <c r="P28" s="198"/>
      <c r="W28" s="198" t="s">
        <v>38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39</v>
      </c>
      <c r="AL28" s="198"/>
      <c r="AM28" s="198"/>
      <c r="AN28" s="198"/>
      <c r="AO28" s="198"/>
      <c r="AR28" s="28"/>
    </row>
    <row r="29" spans="2:71" s="2" customFormat="1" ht="14.5" customHeight="1">
      <c r="B29" s="32"/>
      <c r="D29" s="25" t="s">
        <v>40</v>
      </c>
      <c r="F29" s="25" t="s">
        <v>41</v>
      </c>
      <c r="L29" s="188">
        <v>0.21</v>
      </c>
      <c r="M29" s="187"/>
      <c r="N29" s="187"/>
      <c r="O29" s="187"/>
      <c r="P29" s="187"/>
      <c r="W29" s="186">
        <f>ROUND(AZ54,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ROUND(AV54, 2)</f>
        <v>0</v>
      </c>
      <c r="AL29" s="187"/>
      <c r="AM29" s="187"/>
      <c r="AN29" s="187"/>
      <c r="AO29" s="187"/>
      <c r="AR29" s="32"/>
    </row>
    <row r="30" spans="2:71" s="2" customFormat="1" ht="14.5" customHeight="1">
      <c r="B30" s="32"/>
      <c r="F30" s="25" t="s">
        <v>42</v>
      </c>
      <c r="L30" s="188">
        <v>0.12</v>
      </c>
      <c r="M30" s="187"/>
      <c r="N30" s="187"/>
      <c r="O30" s="187"/>
      <c r="P30" s="187"/>
      <c r="W30" s="186">
        <f>ROUND(BA54,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ROUND(AW54, 2)</f>
        <v>0</v>
      </c>
      <c r="AL30" s="187"/>
      <c r="AM30" s="187"/>
      <c r="AN30" s="187"/>
      <c r="AO30" s="187"/>
      <c r="AR30" s="32"/>
    </row>
    <row r="31" spans="2:71" s="2" customFormat="1" ht="14.5" hidden="1" customHeight="1">
      <c r="B31" s="32"/>
      <c r="F31" s="25" t="s">
        <v>43</v>
      </c>
      <c r="L31" s="188">
        <v>0.21</v>
      </c>
      <c r="M31" s="187"/>
      <c r="N31" s="187"/>
      <c r="O31" s="187"/>
      <c r="P31" s="187"/>
      <c r="W31" s="186">
        <f>ROUND(BB54,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2"/>
    </row>
    <row r="32" spans="2:71" s="2" customFormat="1" ht="14.5" hidden="1" customHeight="1">
      <c r="B32" s="32"/>
      <c r="F32" s="25" t="s">
        <v>44</v>
      </c>
      <c r="L32" s="188">
        <v>0.12</v>
      </c>
      <c r="M32" s="187"/>
      <c r="N32" s="187"/>
      <c r="O32" s="187"/>
      <c r="P32" s="187"/>
      <c r="W32" s="186">
        <f>ROUND(BC54,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2"/>
    </row>
    <row r="33" spans="2:44" s="2" customFormat="1" ht="14.5" hidden="1" customHeight="1">
      <c r="B33" s="32"/>
      <c r="F33" s="25" t="s">
        <v>45</v>
      </c>
      <c r="L33" s="188">
        <v>0</v>
      </c>
      <c r="M33" s="187"/>
      <c r="N33" s="187"/>
      <c r="O33" s="187"/>
      <c r="P33" s="187"/>
      <c r="W33" s="186">
        <f>ROUND(BD54,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2"/>
    </row>
    <row r="34" spans="2:44" s="1" customFormat="1" ht="7" customHeight="1">
      <c r="B34" s="28"/>
      <c r="AR34" s="28"/>
    </row>
    <row r="35" spans="2:44" s="1" customFormat="1" ht="26" customHeight="1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89" t="s">
        <v>48</v>
      </c>
      <c r="Y35" s="190"/>
      <c r="Z35" s="190"/>
      <c r="AA35" s="190"/>
      <c r="AB35" s="190"/>
      <c r="AC35" s="35"/>
      <c r="AD35" s="35"/>
      <c r="AE35" s="35"/>
      <c r="AF35" s="35"/>
      <c r="AG35" s="35"/>
      <c r="AH35" s="35"/>
      <c r="AI35" s="35"/>
      <c r="AJ35" s="35"/>
      <c r="AK35" s="191">
        <f>SUM(AK26:AK33)</f>
        <v>0</v>
      </c>
      <c r="AL35" s="190"/>
      <c r="AM35" s="190"/>
      <c r="AN35" s="190"/>
      <c r="AO35" s="192"/>
      <c r="AP35" s="33"/>
      <c r="AQ35" s="33"/>
      <c r="AR35" s="28"/>
    </row>
    <row r="36" spans="2:44" s="1" customFormat="1" ht="7" customHeight="1">
      <c r="B36" s="28"/>
      <c r="AR36" s="28"/>
    </row>
    <row r="37" spans="2:44" s="1" customFormat="1" ht="7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7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5" customHeight="1">
      <c r="B42" s="28"/>
      <c r="C42" s="20" t="s">
        <v>49</v>
      </c>
      <c r="AR42" s="28"/>
    </row>
    <row r="43" spans="2:44" s="1" customFormat="1" ht="7" customHeight="1">
      <c r="B43" s="28"/>
      <c r="AR43" s="28"/>
    </row>
    <row r="44" spans="2:44" s="3" customFormat="1" ht="12" customHeight="1">
      <c r="B44" s="41"/>
      <c r="C44" s="25" t="s">
        <v>13</v>
      </c>
      <c r="L44" s="3" t="str">
        <f>K5</f>
        <v>24-11_Kolin_lode</v>
      </c>
      <c r="AR44" s="41"/>
    </row>
    <row r="45" spans="2:44" s="4" customFormat="1" ht="37" customHeight="1">
      <c r="B45" s="42"/>
      <c r="C45" s="43" t="s">
        <v>15</v>
      </c>
      <c r="L45" s="177" t="str">
        <f>K6</f>
        <v>Loděnice, Kolín, parc.č.424/1</v>
      </c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178"/>
      <c r="AG45" s="178"/>
      <c r="AH45" s="178"/>
      <c r="AI45" s="178"/>
      <c r="AJ45" s="178"/>
      <c r="AK45" s="178"/>
      <c r="AL45" s="178"/>
      <c r="AM45" s="178"/>
      <c r="AN45" s="178"/>
      <c r="AO45" s="178"/>
      <c r="AR45" s="42"/>
    </row>
    <row r="46" spans="2:44" s="1" customFormat="1" ht="7" customHeight="1">
      <c r="B46" s="28"/>
      <c r="AR46" s="28"/>
    </row>
    <row r="47" spans="2:44" s="1" customFormat="1" ht="12" customHeight="1">
      <c r="B47" s="28"/>
      <c r="C47" s="25" t="s">
        <v>19</v>
      </c>
      <c r="L47" s="44" t="str">
        <f>IF(K8="","",K8)</f>
        <v>Kolín</v>
      </c>
      <c r="AI47" s="25" t="s">
        <v>21</v>
      </c>
      <c r="AM47" s="179" t="str">
        <f>IF(AN8= "","",AN8)</f>
        <v>27. 11. 2024</v>
      </c>
      <c r="AN47" s="179"/>
      <c r="AR47" s="28"/>
    </row>
    <row r="48" spans="2:44" s="1" customFormat="1" ht="7" customHeight="1">
      <c r="B48" s="28"/>
      <c r="AR48" s="28"/>
    </row>
    <row r="49" spans="1:90" s="1" customFormat="1" ht="25.75" customHeight="1">
      <c r="B49" s="28"/>
      <c r="C49" s="25" t="s">
        <v>23</v>
      </c>
      <c r="L49" s="3" t="str">
        <f>IF(E11= "","",E11)</f>
        <v>Město Kolín, Karlovo náměstí 78, 280 02 Kolín I</v>
      </c>
      <c r="AI49" s="25" t="s">
        <v>29</v>
      </c>
      <c r="AM49" s="180" t="str">
        <f>IF(E17="","",E17)</f>
        <v>Ing. Michal Pertlíček, Falt Jiří</v>
      </c>
      <c r="AN49" s="181"/>
      <c r="AO49" s="181"/>
      <c r="AP49" s="181"/>
      <c r="AR49" s="28"/>
      <c r="AS49" s="182" t="s">
        <v>50</v>
      </c>
      <c r="AT49" s="183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0" s="1" customFormat="1" ht="25.75" customHeight="1">
      <c r="B50" s="28"/>
      <c r="C50" s="25" t="s">
        <v>27</v>
      </c>
      <c r="L50" s="3" t="str">
        <f>IF(E14="","",E14)</f>
        <v xml:space="preserve"> </v>
      </c>
      <c r="AI50" s="25" t="s">
        <v>32</v>
      </c>
      <c r="AM50" s="180" t="str">
        <f>IF(E20="","",E20)</f>
        <v>Tomáš Vašek, Křivá 1776, 463 11 Liberec XXX</v>
      </c>
      <c r="AN50" s="181"/>
      <c r="AO50" s="181"/>
      <c r="AP50" s="181"/>
      <c r="AR50" s="28"/>
      <c r="AS50" s="184"/>
      <c r="AT50" s="185"/>
      <c r="BD50" s="48"/>
    </row>
    <row r="51" spans="1:90" s="1" customFormat="1" ht="11" customHeight="1">
      <c r="B51" s="28"/>
      <c r="AR51" s="28"/>
      <c r="AS51" s="184"/>
      <c r="AT51" s="185"/>
      <c r="BD51" s="48"/>
    </row>
    <row r="52" spans="1:90" s="1" customFormat="1" ht="29.25" customHeight="1">
      <c r="B52" s="28"/>
      <c r="C52" s="168" t="s">
        <v>51</v>
      </c>
      <c r="D52" s="169"/>
      <c r="E52" s="169"/>
      <c r="F52" s="169"/>
      <c r="G52" s="169"/>
      <c r="H52" s="49"/>
      <c r="I52" s="170" t="s">
        <v>52</v>
      </c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71" t="s">
        <v>53</v>
      </c>
      <c r="AH52" s="169"/>
      <c r="AI52" s="169"/>
      <c r="AJ52" s="169"/>
      <c r="AK52" s="169"/>
      <c r="AL52" s="169"/>
      <c r="AM52" s="169"/>
      <c r="AN52" s="170" t="s">
        <v>54</v>
      </c>
      <c r="AO52" s="169"/>
      <c r="AP52" s="169"/>
      <c r="AQ52" s="50" t="s">
        <v>55</v>
      </c>
      <c r="AR52" s="28"/>
      <c r="AS52" s="51" t="s">
        <v>56</v>
      </c>
      <c r="AT52" s="52" t="s">
        <v>57</v>
      </c>
      <c r="AU52" s="52" t="s">
        <v>58</v>
      </c>
      <c r="AV52" s="52" t="s">
        <v>59</v>
      </c>
      <c r="AW52" s="52" t="s">
        <v>60</v>
      </c>
      <c r="AX52" s="52" t="s">
        <v>61</v>
      </c>
      <c r="AY52" s="52" t="s">
        <v>62</v>
      </c>
      <c r="AZ52" s="52" t="s">
        <v>63</v>
      </c>
      <c r="BA52" s="52" t="s">
        <v>64</v>
      </c>
      <c r="BB52" s="52" t="s">
        <v>65</v>
      </c>
      <c r="BC52" s="52" t="s">
        <v>66</v>
      </c>
      <c r="BD52" s="53" t="s">
        <v>67</v>
      </c>
    </row>
    <row r="53" spans="1:90" s="1" customFormat="1" ht="11" customHeight="1">
      <c r="B53" s="28"/>
      <c r="AR53" s="28"/>
      <c r="AS53" s="54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0" s="5" customFormat="1" ht="32.5" customHeight="1">
      <c r="B54" s="55"/>
      <c r="C54" s="56" t="s">
        <v>68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175">
        <f>ROUND(AG55,2)</f>
        <v>0</v>
      </c>
      <c r="AH54" s="175"/>
      <c r="AI54" s="175"/>
      <c r="AJ54" s="175"/>
      <c r="AK54" s="175"/>
      <c r="AL54" s="175"/>
      <c r="AM54" s="175"/>
      <c r="AN54" s="176">
        <f>SUM(AG54,AT54)</f>
        <v>0</v>
      </c>
      <c r="AO54" s="176"/>
      <c r="AP54" s="176"/>
      <c r="AQ54" s="59" t="s">
        <v>3</v>
      </c>
      <c r="AR54" s="55"/>
      <c r="AS54" s="60">
        <f>ROUND(AS55,2)</f>
        <v>0</v>
      </c>
      <c r="AT54" s="61">
        <f>ROUND(SUM(AV54:AW54),2)</f>
        <v>0</v>
      </c>
      <c r="AU54" s="62">
        <f>ROUND(AU55,5)</f>
        <v>32.1614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ROUND(AZ55,2)</f>
        <v>0</v>
      </c>
      <c r="BA54" s="61">
        <f>ROUND(BA55,2)</f>
        <v>0</v>
      </c>
      <c r="BB54" s="61">
        <f>ROUND(BB55,2)</f>
        <v>0</v>
      </c>
      <c r="BC54" s="61">
        <f>ROUND(BC55,2)</f>
        <v>0</v>
      </c>
      <c r="BD54" s="63">
        <f>ROUND(BD55,2)</f>
        <v>0</v>
      </c>
      <c r="BS54" s="64" t="s">
        <v>69</v>
      </c>
      <c r="BT54" s="64" t="s">
        <v>70</v>
      </c>
      <c r="BV54" s="64" t="s">
        <v>71</v>
      </c>
      <c r="BW54" s="64" t="s">
        <v>5</v>
      </c>
      <c r="BX54" s="64" t="s">
        <v>72</v>
      </c>
      <c r="CL54" s="64" t="s">
        <v>3</v>
      </c>
    </row>
    <row r="55" spans="1:90" s="6" customFormat="1" ht="37.5" customHeight="1">
      <c r="A55" s="65" t="s">
        <v>73</v>
      </c>
      <c r="B55" s="66"/>
      <c r="C55" s="67"/>
      <c r="D55" s="174" t="s">
        <v>14</v>
      </c>
      <c r="E55" s="174"/>
      <c r="F55" s="174"/>
      <c r="G55" s="174"/>
      <c r="H55" s="174"/>
      <c r="I55" s="68"/>
      <c r="J55" s="174" t="s">
        <v>16</v>
      </c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2">
        <f>'24-11_Kolin_lode - Loděni...'!J28</f>
        <v>0</v>
      </c>
      <c r="AH55" s="173"/>
      <c r="AI55" s="173"/>
      <c r="AJ55" s="173"/>
      <c r="AK55" s="173"/>
      <c r="AL55" s="173"/>
      <c r="AM55" s="173"/>
      <c r="AN55" s="172">
        <f>SUM(AG55,AT55)</f>
        <v>0</v>
      </c>
      <c r="AO55" s="173"/>
      <c r="AP55" s="173"/>
      <c r="AQ55" s="69" t="s">
        <v>74</v>
      </c>
      <c r="AR55" s="66"/>
      <c r="AS55" s="70">
        <v>0</v>
      </c>
      <c r="AT55" s="71">
        <f>ROUND(SUM(AV55:AW55),2)</f>
        <v>0</v>
      </c>
      <c r="AU55" s="72">
        <f>'24-11_Kolin_lode - Loděni...'!P78</f>
        <v>32.1614</v>
      </c>
      <c r="AV55" s="71">
        <f>'24-11_Kolin_lode - Loděni...'!J31</f>
        <v>0</v>
      </c>
      <c r="AW55" s="71">
        <f>'24-11_Kolin_lode - Loděni...'!J32</f>
        <v>0</v>
      </c>
      <c r="AX55" s="71">
        <f>'24-11_Kolin_lode - Loděni...'!J33</f>
        <v>0</v>
      </c>
      <c r="AY55" s="71">
        <f>'24-11_Kolin_lode - Loděni...'!J34</f>
        <v>0</v>
      </c>
      <c r="AZ55" s="71">
        <f>'24-11_Kolin_lode - Loděni...'!F31</f>
        <v>0</v>
      </c>
      <c r="BA55" s="71">
        <f>'24-11_Kolin_lode - Loděni...'!F32</f>
        <v>0</v>
      </c>
      <c r="BB55" s="71">
        <f>'24-11_Kolin_lode - Loděni...'!F33</f>
        <v>0</v>
      </c>
      <c r="BC55" s="71">
        <f>'24-11_Kolin_lode - Loděni...'!F34</f>
        <v>0</v>
      </c>
      <c r="BD55" s="73">
        <f>'24-11_Kolin_lode - Loděni...'!F35</f>
        <v>0</v>
      </c>
      <c r="BT55" s="74" t="s">
        <v>75</v>
      </c>
      <c r="BU55" s="74" t="s">
        <v>76</v>
      </c>
      <c r="BV55" s="74" t="s">
        <v>71</v>
      </c>
      <c r="BW55" s="74" t="s">
        <v>5</v>
      </c>
      <c r="BX55" s="74" t="s">
        <v>72</v>
      </c>
      <c r="CL55" s="74" t="s">
        <v>3</v>
      </c>
    </row>
    <row r="56" spans="1:90" s="1" customFormat="1" ht="30" customHeight="1">
      <c r="B56" s="28"/>
      <c r="AR56" s="28"/>
    </row>
    <row r="57" spans="1:90" s="1" customFormat="1" ht="7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</mergeCells>
  <hyperlinks>
    <hyperlink ref="A55" location="'24-11_Kolin_lode - Loděn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3"/>
  <sheetViews>
    <sheetView showGridLines="0" tabSelected="1" topLeftCell="A95" zoomScale="235" zoomScaleNormal="235" workbookViewId="0">
      <selection activeCell="F107" sqref="F107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 customWidth="1"/>
    <col min="15" max="20" width="14.25" hidden="1" customWidth="1"/>
    <col min="21" max="21" width="12.7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56" ht="37" customHeight="1">
      <c r="L2" s="166" t="s">
        <v>6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6" t="s">
        <v>5</v>
      </c>
      <c r="AZ2" s="75" t="s">
        <v>77</v>
      </c>
      <c r="BA2" s="75" t="s">
        <v>78</v>
      </c>
      <c r="BB2" s="75" t="s">
        <v>79</v>
      </c>
      <c r="BC2" s="75" t="s">
        <v>80</v>
      </c>
      <c r="BD2" s="75" t="s">
        <v>81</v>
      </c>
    </row>
    <row r="3" spans="2:5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56" ht="25" customHeight="1">
      <c r="B4" s="19"/>
      <c r="D4" s="20" t="s">
        <v>82</v>
      </c>
      <c r="L4" s="19"/>
      <c r="M4" s="76" t="s">
        <v>11</v>
      </c>
      <c r="AT4" s="16" t="s">
        <v>4</v>
      </c>
    </row>
    <row r="5" spans="2:56" ht="7" customHeight="1">
      <c r="B5" s="19"/>
      <c r="L5" s="19"/>
    </row>
    <row r="6" spans="2:56" s="1" customFormat="1" ht="12" customHeight="1">
      <c r="B6" s="28"/>
      <c r="D6" s="25" t="s">
        <v>15</v>
      </c>
      <c r="L6" s="28"/>
    </row>
    <row r="7" spans="2:56" s="1" customFormat="1" ht="16.5" customHeight="1">
      <c r="B7" s="28"/>
      <c r="E7" s="177" t="s">
        <v>16</v>
      </c>
      <c r="F7" s="199"/>
      <c r="G7" s="199"/>
      <c r="H7" s="199"/>
      <c r="L7" s="28"/>
    </row>
    <row r="8" spans="2:56" s="1" customFormat="1">
      <c r="B8" s="28"/>
      <c r="L8" s="28"/>
    </row>
    <row r="9" spans="2:56" s="1" customFormat="1" ht="12" customHeight="1">
      <c r="B9" s="28"/>
      <c r="D9" s="25" t="s">
        <v>17</v>
      </c>
      <c r="F9" s="23" t="s">
        <v>3</v>
      </c>
      <c r="I9" s="25" t="s">
        <v>18</v>
      </c>
      <c r="J9" s="23" t="s">
        <v>3</v>
      </c>
      <c r="L9" s="28"/>
    </row>
    <row r="10" spans="2:56" s="1" customFormat="1" ht="12" customHeight="1">
      <c r="B10" s="28"/>
      <c r="D10" s="25" t="s">
        <v>19</v>
      </c>
      <c r="F10" s="23" t="s">
        <v>20</v>
      </c>
      <c r="I10" s="25" t="s">
        <v>21</v>
      </c>
      <c r="J10" s="45" t="str">
        <f>'Rekapitulace stavby'!AN8</f>
        <v>27. 11. 2024</v>
      </c>
      <c r="L10" s="28"/>
    </row>
    <row r="11" spans="2:56" s="1" customFormat="1" ht="11" customHeight="1">
      <c r="B11" s="28"/>
      <c r="L11" s="28"/>
    </row>
    <row r="12" spans="2:56" s="1" customFormat="1" ht="12" customHeight="1">
      <c r="B12" s="28"/>
      <c r="D12" s="25" t="s">
        <v>23</v>
      </c>
      <c r="I12" s="25" t="s">
        <v>24</v>
      </c>
      <c r="J12" s="23" t="s">
        <v>3</v>
      </c>
      <c r="L12" s="28"/>
    </row>
    <row r="13" spans="2:56" s="1" customFormat="1" ht="18" customHeight="1">
      <c r="B13" s="28"/>
      <c r="E13" s="23" t="s">
        <v>25</v>
      </c>
      <c r="I13" s="25" t="s">
        <v>26</v>
      </c>
      <c r="J13" s="23" t="s">
        <v>3</v>
      </c>
      <c r="L13" s="28"/>
    </row>
    <row r="14" spans="2:56" s="1" customFormat="1" ht="7" customHeight="1">
      <c r="B14" s="28"/>
      <c r="L14" s="28"/>
    </row>
    <row r="15" spans="2:56" s="1" customFormat="1" ht="12" customHeight="1">
      <c r="B15" s="28"/>
      <c r="D15" s="25" t="s">
        <v>27</v>
      </c>
      <c r="I15" s="25" t="s">
        <v>24</v>
      </c>
      <c r="J15" s="23" t="str">
        <f>'Rekapitulace stavby'!AN13</f>
        <v/>
      </c>
      <c r="L15" s="28"/>
    </row>
    <row r="16" spans="2:56" s="1" customFormat="1" ht="18" customHeight="1">
      <c r="B16" s="28"/>
      <c r="E16" s="193" t="str">
        <f>'Rekapitulace stavby'!E14</f>
        <v xml:space="preserve"> </v>
      </c>
      <c r="F16" s="193"/>
      <c r="G16" s="193"/>
      <c r="H16" s="193"/>
      <c r="I16" s="25" t="s">
        <v>26</v>
      </c>
      <c r="J16" s="23" t="str">
        <f>'Rekapitulace stavby'!AN14</f>
        <v/>
      </c>
      <c r="L16" s="28"/>
    </row>
    <row r="17" spans="2:12" s="1" customFormat="1" ht="7" customHeight="1">
      <c r="B17" s="28"/>
      <c r="L17" s="28"/>
    </row>
    <row r="18" spans="2:12" s="1" customFormat="1" ht="12" customHeight="1">
      <c r="B18" s="28"/>
      <c r="D18" s="25" t="s">
        <v>29</v>
      </c>
      <c r="I18" s="25" t="s">
        <v>24</v>
      </c>
      <c r="J18" s="23" t="s">
        <v>3</v>
      </c>
      <c r="L18" s="28"/>
    </row>
    <row r="19" spans="2:12" s="1" customFormat="1" ht="18" customHeight="1">
      <c r="B19" s="28"/>
      <c r="E19" s="23" t="s">
        <v>30</v>
      </c>
      <c r="I19" s="25" t="s">
        <v>26</v>
      </c>
      <c r="J19" s="23" t="s">
        <v>3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5" t="s">
        <v>32</v>
      </c>
      <c r="I21" s="25" t="s">
        <v>24</v>
      </c>
      <c r="J21" s="23" t="s">
        <v>3</v>
      </c>
      <c r="L21" s="28"/>
    </row>
    <row r="22" spans="2:12" s="1" customFormat="1" ht="18" customHeight="1">
      <c r="B22" s="28"/>
      <c r="E22" s="23" t="s">
        <v>33</v>
      </c>
      <c r="I22" s="25" t="s">
        <v>26</v>
      </c>
      <c r="J22" s="23" t="s">
        <v>3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5" t="s">
        <v>34</v>
      </c>
      <c r="L24" s="28"/>
    </row>
    <row r="25" spans="2:12" s="7" customFormat="1" ht="71.25" customHeight="1">
      <c r="B25" s="77"/>
      <c r="E25" s="195" t="s">
        <v>35</v>
      </c>
      <c r="F25" s="195"/>
      <c r="G25" s="195"/>
      <c r="H25" s="195"/>
      <c r="L25" s="77"/>
    </row>
    <row r="26" spans="2:12" s="1" customFormat="1" ht="7" customHeight="1">
      <c r="B26" s="28"/>
      <c r="L26" s="28"/>
    </row>
    <row r="27" spans="2:12" s="1" customFormat="1" ht="7" customHeight="1">
      <c r="B27" s="28"/>
      <c r="D27" s="46"/>
      <c r="E27" s="46"/>
      <c r="F27" s="46"/>
      <c r="G27" s="46"/>
      <c r="H27" s="46"/>
      <c r="I27" s="46"/>
      <c r="J27" s="46"/>
      <c r="K27" s="46"/>
      <c r="L27" s="28"/>
    </row>
    <row r="28" spans="2:12" s="1" customFormat="1" ht="25.25" customHeight="1">
      <c r="B28" s="28"/>
      <c r="D28" s="78" t="s">
        <v>36</v>
      </c>
      <c r="J28" s="58">
        <f>ROUND(J78, 2)</f>
        <v>0</v>
      </c>
      <c r="L28" s="28"/>
    </row>
    <row r="29" spans="2:12" s="1" customFormat="1" ht="7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14.5" customHeight="1">
      <c r="B30" s="28"/>
      <c r="F30" s="31" t="s">
        <v>38</v>
      </c>
      <c r="I30" s="31" t="s">
        <v>37</v>
      </c>
      <c r="J30" s="31" t="s">
        <v>39</v>
      </c>
      <c r="L30" s="28"/>
    </row>
    <row r="31" spans="2:12" s="1" customFormat="1" ht="14.5" customHeight="1">
      <c r="B31" s="28"/>
      <c r="D31" s="79" t="s">
        <v>40</v>
      </c>
      <c r="E31" s="25" t="s">
        <v>41</v>
      </c>
      <c r="F31" s="80">
        <f>ROUND((SUM(BE78:BE102)),  2)</f>
        <v>0</v>
      </c>
      <c r="I31" s="81">
        <v>0.21</v>
      </c>
      <c r="J31" s="80">
        <f>ROUND(((SUM(BE78:BE102))*I31),  2)</f>
        <v>0</v>
      </c>
      <c r="L31" s="28"/>
    </row>
    <row r="32" spans="2:12" s="1" customFormat="1" ht="14.5" customHeight="1">
      <c r="B32" s="28"/>
      <c r="E32" s="25" t="s">
        <v>42</v>
      </c>
      <c r="F32" s="80">
        <f>ROUND((SUM(BF78:BF102)),  2)</f>
        <v>0</v>
      </c>
      <c r="I32" s="81">
        <v>0.12</v>
      </c>
      <c r="J32" s="80">
        <f>ROUND(((SUM(BF78:BF102))*I32),  2)</f>
        <v>0</v>
      </c>
      <c r="L32" s="28"/>
    </row>
    <row r="33" spans="2:12" s="1" customFormat="1" ht="14.5" hidden="1" customHeight="1">
      <c r="B33" s="28"/>
      <c r="E33" s="25" t="s">
        <v>43</v>
      </c>
      <c r="F33" s="80">
        <f>ROUND((SUM(BG78:BG102)),  2)</f>
        <v>0</v>
      </c>
      <c r="I33" s="81">
        <v>0.21</v>
      </c>
      <c r="J33" s="80">
        <f>0</f>
        <v>0</v>
      </c>
      <c r="L33" s="28"/>
    </row>
    <row r="34" spans="2:12" s="1" customFormat="1" ht="14.5" hidden="1" customHeight="1">
      <c r="B34" s="28"/>
      <c r="E34" s="25" t="s">
        <v>44</v>
      </c>
      <c r="F34" s="80">
        <f>ROUND((SUM(BH78:BH102)),  2)</f>
        <v>0</v>
      </c>
      <c r="I34" s="81">
        <v>0.12</v>
      </c>
      <c r="J34" s="80">
        <f>0</f>
        <v>0</v>
      </c>
      <c r="L34" s="28"/>
    </row>
    <row r="35" spans="2:12" s="1" customFormat="1" ht="14.5" hidden="1" customHeight="1">
      <c r="B35" s="28"/>
      <c r="E35" s="25" t="s">
        <v>45</v>
      </c>
      <c r="F35" s="80">
        <f>ROUND((SUM(BI78:BI102)),  2)</f>
        <v>0</v>
      </c>
      <c r="I35" s="81">
        <v>0</v>
      </c>
      <c r="J35" s="80">
        <f>0</f>
        <v>0</v>
      </c>
      <c r="L35" s="28"/>
    </row>
    <row r="36" spans="2:12" s="1" customFormat="1" ht="7" customHeight="1">
      <c r="B36" s="28"/>
      <c r="L36" s="28"/>
    </row>
    <row r="37" spans="2:12" s="1" customFormat="1" ht="25.25" customHeight="1">
      <c r="B37" s="28"/>
      <c r="C37" s="82"/>
      <c r="D37" s="83" t="s">
        <v>46</v>
      </c>
      <c r="E37" s="49"/>
      <c r="F37" s="49"/>
      <c r="G37" s="84" t="s">
        <v>47</v>
      </c>
      <c r="H37" s="85" t="s">
        <v>48</v>
      </c>
      <c r="I37" s="49"/>
      <c r="J37" s="86">
        <f>SUM(J28:J35)</f>
        <v>0</v>
      </c>
      <c r="K37" s="87"/>
      <c r="L37" s="28"/>
    </row>
    <row r="38" spans="2:12" s="1" customFormat="1" ht="14.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28"/>
    </row>
    <row r="42" spans="2:12" s="1" customFormat="1" ht="7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28"/>
    </row>
    <row r="43" spans="2:12" s="1" customFormat="1" ht="25" customHeight="1">
      <c r="B43" s="28"/>
      <c r="C43" s="20" t="s">
        <v>83</v>
      </c>
      <c r="L43" s="28"/>
    </row>
    <row r="44" spans="2:12" s="1" customFormat="1" ht="7" customHeight="1">
      <c r="B44" s="28"/>
      <c r="L44" s="28"/>
    </row>
    <row r="45" spans="2:12" s="1" customFormat="1" ht="12" customHeight="1">
      <c r="B45" s="28"/>
      <c r="C45" s="25" t="s">
        <v>15</v>
      </c>
      <c r="L45" s="28"/>
    </row>
    <row r="46" spans="2:12" s="1" customFormat="1" ht="16.5" customHeight="1">
      <c r="B46" s="28"/>
      <c r="E46" s="177" t="str">
        <f>E7</f>
        <v>Loděnice, Kolín, parc.č.424/1</v>
      </c>
      <c r="F46" s="199"/>
      <c r="G46" s="199"/>
      <c r="H46" s="199"/>
      <c r="L46" s="28"/>
    </row>
    <row r="47" spans="2:12" s="1" customFormat="1" ht="7" customHeight="1">
      <c r="B47" s="28"/>
      <c r="L47" s="28"/>
    </row>
    <row r="48" spans="2:12" s="1" customFormat="1" ht="12" customHeight="1">
      <c r="B48" s="28"/>
      <c r="C48" s="25" t="s">
        <v>19</v>
      </c>
      <c r="F48" s="23" t="str">
        <f>F10</f>
        <v>Kolín</v>
      </c>
      <c r="I48" s="25" t="s">
        <v>21</v>
      </c>
      <c r="J48" s="45" t="str">
        <f>IF(J10="","",J10)</f>
        <v>27. 11. 2024</v>
      </c>
      <c r="L48" s="28"/>
    </row>
    <row r="49" spans="2:47" s="1" customFormat="1" ht="7" customHeight="1">
      <c r="B49" s="28"/>
      <c r="L49" s="28"/>
    </row>
    <row r="50" spans="2:47" s="1" customFormat="1" ht="25.75" customHeight="1">
      <c r="B50" s="28"/>
      <c r="C50" s="25" t="s">
        <v>23</v>
      </c>
      <c r="F50" s="23" t="str">
        <f>E13</f>
        <v>Město Kolín, Karlovo náměstí 78, 280 02 Kolín I</v>
      </c>
      <c r="I50" s="25" t="s">
        <v>29</v>
      </c>
      <c r="J50" s="26" t="str">
        <f>E19</f>
        <v>Ing. Michal Pertlíček, Falt Jiří</v>
      </c>
      <c r="L50" s="28"/>
    </row>
    <row r="51" spans="2:47" s="1" customFormat="1" ht="40.25" customHeight="1">
      <c r="B51" s="28"/>
      <c r="C51" s="25" t="s">
        <v>27</v>
      </c>
      <c r="F51" s="23" t="str">
        <f>IF(E16="","",E16)</f>
        <v xml:space="preserve"> </v>
      </c>
      <c r="I51" s="25" t="s">
        <v>32</v>
      </c>
      <c r="J51" s="26" t="str">
        <f>E22</f>
        <v>Tomáš Vašek, Křivá 1776, 463 11 Liberec XXX</v>
      </c>
      <c r="L51" s="28"/>
    </row>
    <row r="52" spans="2:47" s="1" customFormat="1" ht="10.25" customHeight="1">
      <c r="B52" s="28"/>
      <c r="L52" s="28"/>
    </row>
    <row r="53" spans="2:47" s="1" customFormat="1" ht="29.25" customHeight="1">
      <c r="B53" s="28"/>
      <c r="C53" s="88" t="s">
        <v>84</v>
      </c>
      <c r="D53" s="82"/>
      <c r="E53" s="82"/>
      <c r="F53" s="82"/>
      <c r="G53" s="82"/>
      <c r="H53" s="82"/>
      <c r="I53" s="82"/>
      <c r="J53" s="89" t="s">
        <v>85</v>
      </c>
      <c r="K53" s="82"/>
      <c r="L53" s="28"/>
    </row>
    <row r="54" spans="2:47" s="1" customFormat="1" ht="10.25" customHeight="1">
      <c r="B54" s="28"/>
      <c r="L54" s="28"/>
    </row>
    <row r="55" spans="2:47" s="1" customFormat="1" ht="23" customHeight="1">
      <c r="B55" s="28"/>
      <c r="C55" s="90" t="s">
        <v>68</v>
      </c>
      <c r="J55" s="58">
        <f>J78</f>
        <v>0</v>
      </c>
      <c r="L55" s="28"/>
      <c r="AU55" s="16" t="s">
        <v>86</v>
      </c>
    </row>
    <row r="56" spans="2:47" s="8" customFormat="1" ht="25" customHeight="1">
      <c r="B56" s="91"/>
      <c r="D56" s="92" t="s">
        <v>87</v>
      </c>
      <c r="E56" s="93"/>
      <c r="F56" s="93"/>
      <c r="G56" s="93"/>
      <c r="H56" s="93"/>
      <c r="I56" s="93"/>
      <c r="J56" s="94">
        <f>J79</f>
        <v>0</v>
      </c>
      <c r="L56" s="91"/>
    </row>
    <row r="57" spans="2:47" s="9" customFormat="1" ht="20" customHeight="1">
      <c r="B57" s="95"/>
      <c r="D57" s="96" t="s">
        <v>88</v>
      </c>
      <c r="E57" s="97"/>
      <c r="F57" s="97"/>
      <c r="G57" s="97"/>
      <c r="H57" s="97"/>
      <c r="I57" s="97"/>
      <c r="J57" s="98">
        <f>J80</f>
        <v>0</v>
      </c>
      <c r="L57" s="95"/>
    </row>
    <row r="58" spans="2:47" s="9" customFormat="1" ht="20" customHeight="1">
      <c r="B58" s="95"/>
      <c r="D58" s="96" t="s">
        <v>89</v>
      </c>
      <c r="E58" s="97"/>
      <c r="F58" s="97"/>
      <c r="G58" s="97"/>
      <c r="H58" s="97"/>
      <c r="I58" s="97"/>
      <c r="J58" s="98">
        <f>J93</f>
        <v>0</v>
      </c>
      <c r="L58" s="95"/>
    </row>
    <row r="59" spans="2:47" s="9" customFormat="1" ht="20" customHeight="1">
      <c r="B59" s="95"/>
      <c r="D59" s="96" t="s">
        <v>90</v>
      </c>
      <c r="E59" s="97"/>
      <c r="F59" s="97"/>
      <c r="G59" s="97"/>
      <c r="H59" s="97"/>
      <c r="I59" s="97"/>
      <c r="J59" s="98">
        <f>J98</f>
        <v>0</v>
      </c>
      <c r="L59" s="95"/>
    </row>
    <row r="60" spans="2:47" s="8" customFormat="1" ht="25" customHeight="1">
      <c r="B60" s="91"/>
      <c r="D60" s="92" t="s">
        <v>91</v>
      </c>
      <c r="E60" s="93"/>
      <c r="F60" s="93"/>
      <c r="G60" s="93"/>
      <c r="H60" s="93"/>
      <c r="I60" s="93"/>
      <c r="J60" s="94">
        <f>J101</f>
        <v>0</v>
      </c>
      <c r="L60" s="91"/>
    </row>
    <row r="61" spans="2:47" s="1" customFormat="1" ht="21.75" customHeight="1">
      <c r="B61" s="28"/>
      <c r="L61" s="28"/>
    </row>
    <row r="62" spans="2:47" s="1" customFormat="1" ht="7" customHeight="1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28"/>
    </row>
    <row r="66" spans="2:63" s="1" customFormat="1" ht="7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28"/>
    </row>
    <row r="67" spans="2:63" s="1" customFormat="1" ht="25" customHeight="1">
      <c r="B67" s="28"/>
      <c r="C67" s="20" t="s">
        <v>92</v>
      </c>
      <c r="L67" s="28"/>
    </row>
    <row r="68" spans="2:63" s="1" customFormat="1" ht="7" customHeight="1">
      <c r="B68" s="28"/>
      <c r="L68" s="28"/>
    </row>
    <row r="69" spans="2:63" s="1" customFormat="1" ht="12" customHeight="1">
      <c r="B69" s="28"/>
      <c r="C69" s="25" t="s">
        <v>15</v>
      </c>
      <c r="L69" s="28"/>
    </row>
    <row r="70" spans="2:63" s="1" customFormat="1" ht="16.5" customHeight="1">
      <c r="B70" s="28"/>
      <c r="E70" s="177" t="str">
        <f>E7</f>
        <v>Loděnice, Kolín, parc.č.424/1</v>
      </c>
      <c r="F70" s="199"/>
      <c r="G70" s="199"/>
      <c r="H70" s="199"/>
      <c r="L70" s="28"/>
    </row>
    <row r="71" spans="2:63" s="1" customFormat="1" ht="7" customHeight="1">
      <c r="B71" s="28"/>
      <c r="L71" s="28"/>
    </row>
    <row r="72" spans="2:63" s="1" customFormat="1" ht="12" customHeight="1">
      <c r="B72" s="28"/>
      <c r="C72" s="25" t="s">
        <v>19</v>
      </c>
      <c r="F72" s="23" t="str">
        <f>F10</f>
        <v>Kolín</v>
      </c>
      <c r="I72" s="25" t="s">
        <v>21</v>
      </c>
      <c r="J72" s="45" t="str">
        <f>IF(J10="","",J10)</f>
        <v>27. 11. 2024</v>
      </c>
      <c r="L72" s="28"/>
    </row>
    <row r="73" spans="2:63" s="1" customFormat="1" ht="7" customHeight="1">
      <c r="B73" s="28"/>
      <c r="L73" s="28"/>
    </row>
    <row r="74" spans="2:63" s="1" customFormat="1" ht="25.75" customHeight="1">
      <c r="B74" s="28"/>
      <c r="C74" s="25" t="s">
        <v>23</v>
      </c>
      <c r="F74" s="23" t="str">
        <f>E13</f>
        <v>Město Kolín, Karlovo náměstí 78, 280 02 Kolín I</v>
      </c>
      <c r="I74" s="25" t="s">
        <v>29</v>
      </c>
      <c r="J74" s="26" t="str">
        <f>E19</f>
        <v>Ing. Michal Pertlíček, Falt Jiří</v>
      </c>
      <c r="L74" s="28"/>
    </row>
    <row r="75" spans="2:63" s="1" customFormat="1" ht="40.25" customHeight="1">
      <c r="B75" s="28"/>
      <c r="C75" s="25" t="s">
        <v>27</v>
      </c>
      <c r="F75" s="23" t="str">
        <f>IF(E16="","",E16)</f>
        <v xml:space="preserve"> </v>
      </c>
      <c r="I75" s="25" t="s">
        <v>32</v>
      </c>
      <c r="J75" s="26" t="str">
        <f>E22</f>
        <v>Tomáš Vašek, Křivá 1776, 463 11 Liberec XXX</v>
      </c>
      <c r="L75" s="28"/>
    </row>
    <row r="76" spans="2:63" s="1" customFormat="1" ht="10.25" customHeight="1">
      <c r="B76" s="28"/>
      <c r="L76" s="28"/>
    </row>
    <row r="77" spans="2:63" s="10" customFormat="1" ht="29.25" customHeight="1">
      <c r="B77" s="99"/>
      <c r="C77" s="100" t="s">
        <v>93</v>
      </c>
      <c r="D77" s="101" t="s">
        <v>55</v>
      </c>
      <c r="E77" s="101" t="s">
        <v>51</v>
      </c>
      <c r="F77" s="101" t="s">
        <v>52</v>
      </c>
      <c r="G77" s="101" t="s">
        <v>94</v>
      </c>
      <c r="H77" s="101" t="s">
        <v>95</v>
      </c>
      <c r="I77" s="101" t="s">
        <v>96</v>
      </c>
      <c r="J77" s="101" t="s">
        <v>85</v>
      </c>
      <c r="K77" s="102" t="s">
        <v>97</v>
      </c>
      <c r="L77" s="99"/>
      <c r="M77" s="51" t="s">
        <v>3</v>
      </c>
      <c r="N77" s="52" t="s">
        <v>40</v>
      </c>
      <c r="O77" s="52" t="s">
        <v>98</v>
      </c>
      <c r="P77" s="52" t="s">
        <v>99</v>
      </c>
      <c r="Q77" s="52" t="s">
        <v>100</v>
      </c>
      <c r="R77" s="52" t="s">
        <v>101</v>
      </c>
      <c r="S77" s="52" t="s">
        <v>102</v>
      </c>
      <c r="T77" s="53" t="s">
        <v>103</v>
      </c>
    </row>
    <row r="78" spans="2:63" s="1" customFormat="1" ht="23" customHeight="1">
      <c r="B78" s="28"/>
      <c r="C78" s="56" t="s">
        <v>104</v>
      </c>
      <c r="J78" s="103">
        <f>BK78</f>
        <v>0</v>
      </c>
      <c r="L78" s="28"/>
      <c r="M78" s="54"/>
      <c r="N78" s="46"/>
      <c r="O78" s="46"/>
      <c r="P78" s="104">
        <f>P79+P101</f>
        <v>32.1614</v>
      </c>
      <c r="Q78" s="46"/>
      <c r="R78" s="104">
        <f>R79+R101</f>
        <v>26.35276</v>
      </c>
      <c r="S78" s="46"/>
      <c r="T78" s="105">
        <f>T79+T101</f>
        <v>0</v>
      </c>
      <c r="AT78" s="16" t="s">
        <v>69</v>
      </c>
      <c r="AU78" s="16" t="s">
        <v>86</v>
      </c>
      <c r="BK78" s="106">
        <f>BK79+BK101</f>
        <v>0</v>
      </c>
    </row>
    <row r="79" spans="2:63" s="11" customFormat="1" ht="26" customHeight="1">
      <c r="B79" s="107"/>
      <c r="D79" s="108" t="s">
        <v>69</v>
      </c>
      <c r="E79" s="109" t="s">
        <v>105</v>
      </c>
      <c r="F79" s="109" t="s">
        <v>106</v>
      </c>
      <c r="J79" s="110">
        <f>BK79</f>
        <v>0</v>
      </c>
      <c r="L79" s="107"/>
      <c r="M79" s="111"/>
      <c r="P79" s="112">
        <f>P80+P93+P98</f>
        <v>32.1614</v>
      </c>
      <c r="R79" s="112">
        <f>R80+R93+R98</f>
        <v>26.35276</v>
      </c>
      <c r="T79" s="113">
        <f>T80+T93+T98</f>
        <v>0</v>
      </c>
      <c r="AR79" s="108" t="s">
        <v>75</v>
      </c>
      <c r="AT79" s="114" t="s">
        <v>69</v>
      </c>
      <c r="AU79" s="114" t="s">
        <v>70</v>
      </c>
      <c r="AY79" s="108" t="s">
        <v>107</v>
      </c>
      <c r="BK79" s="115">
        <f>BK80+BK93+BK98</f>
        <v>0</v>
      </c>
    </row>
    <row r="80" spans="2:63" s="11" customFormat="1" ht="23" customHeight="1">
      <c r="B80" s="107"/>
      <c r="D80" s="108" t="s">
        <v>69</v>
      </c>
      <c r="E80" s="116" t="s">
        <v>75</v>
      </c>
      <c r="F80" s="116" t="s">
        <v>108</v>
      </c>
      <c r="J80" s="117">
        <f>BK80</f>
        <v>0</v>
      </c>
      <c r="L80" s="107"/>
      <c r="M80" s="111"/>
      <c r="P80" s="112">
        <f>SUM(P81:P92)</f>
        <v>12.956399999999999</v>
      </c>
      <c r="R80" s="112">
        <f>SUM(R81:R92)</f>
        <v>0</v>
      </c>
      <c r="T80" s="113">
        <f>SUM(T81:T92)</f>
        <v>0</v>
      </c>
      <c r="AR80" s="108" t="s">
        <v>75</v>
      </c>
      <c r="AT80" s="114" t="s">
        <v>69</v>
      </c>
      <c r="AU80" s="114" t="s">
        <v>75</v>
      </c>
      <c r="AY80" s="108" t="s">
        <v>107</v>
      </c>
      <c r="BK80" s="115">
        <f>SUM(BK81:BK92)</f>
        <v>0</v>
      </c>
    </row>
    <row r="81" spans="2:65" s="1" customFormat="1" ht="44.25" customHeight="1">
      <c r="B81" s="118"/>
      <c r="C81" s="119" t="s">
        <v>75</v>
      </c>
      <c r="D81" s="119" t="s">
        <v>109</v>
      </c>
      <c r="E81" s="120" t="s">
        <v>110</v>
      </c>
      <c r="F81" s="121" t="s">
        <v>111</v>
      </c>
      <c r="G81" s="122" t="s">
        <v>79</v>
      </c>
      <c r="H81" s="123">
        <v>12.2</v>
      </c>
      <c r="I81" s="124"/>
      <c r="J81" s="124">
        <f>ROUND(I81*H81,2)</f>
        <v>0</v>
      </c>
      <c r="K81" s="121" t="s">
        <v>112</v>
      </c>
      <c r="L81" s="28"/>
      <c r="M81" s="125" t="s">
        <v>3</v>
      </c>
      <c r="N81" s="126" t="s">
        <v>41</v>
      </c>
      <c r="O81" s="127">
        <v>0.97499999999999998</v>
      </c>
      <c r="P81" s="127">
        <f>O81*H81</f>
        <v>11.895</v>
      </c>
      <c r="Q81" s="127">
        <v>0</v>
      </c>
      <c r="R81" s="127">
        <f>Q81*H81</f>
        <v>0</v>
      </c>
      <c r="S81" s="127">
        <v>0</v>
      </c>
      <c r="T81" s="128">
        <f>S81*H81</f>
        <v>0</v>
      </c>
      <c r="AR81" s="129" t="s">
        <v>113</v>
      </c>
      <c r="AT81" s="129" t="s">
        <v>109</v>
      </c>
      <c r="AU81" s="129" t="s">
        <v>81</v>
      </c>
      <c r="AY81" s="16" t="s">
        <v>107</v>
      </c>
      <c r="BE81" s="130">
        <f>IF(N81="základní",J81,0)</f>
        <v>0</v>
      </c>
      <c r="BF81" s="130">
        <f>IF(N81="snížená",J81,0)</f>
        <v>0</v>
      </c>
      <c r="BG81" s="130">
        <f>IF(N81="zákl. přenesená",J81,0)</f>
        <v>0</v>
      </c>
      <c r="BH81" s="130">
        <f>IF(N81="sníž. přenesená",J81,0)</f>
        <v>0</v>
      </c>
      <c r="BI81" s="130">
        <f>IF(N81="nulová",J81,0)</f>
        <v>0</v>
      </c>
      <c r="BJ81" s="16" t="s">
        <v>75</v>
      </c>
      <c r="BK81" s="130">
        <f>ROUND(I81*H81,2)</f>
        <v>0</v>
      </c>
      <c r="BL81" s="16" t="s">
        <v>113</v>
      </c>
      <c r="BM81" s="129" t="s">
        <v>114</v>
      </c>
    </row>
    <row r="82" spans="2:65" s="1" customFormat="1">
      <c r="B82" s="28"/>
      <c r="D82" s="131" t="s">
        <v>115</v>
      </c>
      <c r="F82" s="132" t="s">
        <v>116</v>
      </c>
      <c r="L82" s="28"/>
      <c r="M82" s="133"/>
      <c r="T82" s="48"/>
      <c r="AT82" s="16" t="s">
        <v>115</v>
      </c>
      <c r="AU82" s="16" t="s">
        <v>81</v>
      </c>
    </row>
    <row r="83" spans="2:65" s="12" customFormat="1" ht="12">
      <c r="B83" s="134"/>
      <c r="D83" s="135" t="s">
        <v>117</v>
      </c>
      <c r="E83" s="136" t="s">
        <v>3</v>
      </c>
      <c r="F83" s="137" t="s">
        <v>118</v>
      </c>
      <c r="H83" s="138">
        <v>12.2</v>
      </c>
      <c r="L83" s="134"/>
      <c r="M83" s="139"/>
      <c r="T83" s="140"/>
      <c r="AT83" s="136" t="s">
        <v>117</v>
      </c>
      <c r="AU83" s="136" t="s">
        <v>81</v>
      </c>
      <c r="AV83" s="12" t="s">
        <v>81</v>
      </c>
      <c r="AW83" s="12" t="s">
        <v>31</v>
      </c>
      <c r="AX83" s="12" t="s">
        <v>70</v>
      </c>
      <c r="AY83" s="136" t="s">
        <v>107</v>
      </c>
    </row>
    <row r="84" spans="2:65" s="13" customFormat="1" ht="12">
      <c r="B84" s="141"/>
      <c r="D84" s="135" t="s">
        <v>117</v>
      </c>
      <c r="E84" s="142" t="s">
        <v>77</v>
      </c>
      <c r="F84" s="143" t="s">
        <v>119</v>
      </c>
      <c r="H84" s="144">
        <v>12.2</v>
      </c>
      <c r="L84" s="141"/>
      <c r="M84" s="145"/>
      <c r="T84" s="146"/>
      <c r="AT84" s="142" t="s">
        <v>117</v>
      </c>
      <c r="AU84" s="142" t="s">
        <v>81</v>
      </c>
      <c r="AV84" s="13" t="s">
        <v>120</v>
      </c>
      <c r="AW84" s="13" t="s">
        <v>31</v>
      </c>
      <c r="AX84" s="13" t="s">
        <v>70</v>
      </c>
      <c r="AY84" s="142" t="s">
        <v>107</v>
      </c>
    </row>
    <row r="85" spans="2:65" s="14" customFormat="1" ht="12">
      <c r="B85" s="147"/>
      <c r="D85" s="135" t="s">
        <v>117</v>
      </c>
      <c r="E85" s="148" t="s">
        <v>3</v>
      </c>
      <c r="F85" s="149" t="s">
        <v>121</v>
      </c>
      <c r="H85" s="150">
        <v>12.2</v>
      </c>
      <c r="L85" s="147"/>
      <c r="M85" s="151"/>
      <c r="T85" s="152"/>
      <c r="AT85" s="148" t="s">
        <v>117</v>
      </c>
      <c r="AU85" s="148" t="s">
        <v>81</v>
      </c>
      <c r="AV85" s="14" t="s">
        <v>113</v>
      </c>
      <c r="AW85" s="14" t="s">
        <v>31</v>
      </c>
      <c r="AX85" s="14" t="s">
        <v>75</v>
      </c>
      <c r="AY85" s="148" t="s">
        <v>107</v>
      </c>
    </row>
    <row r="86" spans="2:65" s="1" customFormat="1" ht="62.75" customHeight="1">
      <c r="B86" s="118"/>
      <c r="C86" s="119" t="s">
        <v>81</v>
      </c>
      <c r="D86" s="119" t="s">
        <v>109</v>
      </c>
      <c r="E86" s="120" t="s">
        <v>122</v>
      </c>
      <c r="F86" s="121" t="s">
        <v>123</v>
      </c>
      <c r="G86" s="122" t="s">
        <v>79</v>
      </c>
      <c r="H86" s="123">
        <v>12.2</v>
      </c>
      <c r="I86" s="124"/>
      <c r="J86" s="124">
        <f>ROUND(I86*H86,2)</f>
        <v>0</v>
      </c>
      <c r="K86" s="121" t="s">
        <v>112</v>
      </c>
      <c r="L86" s="28"/>
      <c r="M86" s="125" t="s">
        <v>3</v>
      </c>
      <c r="N86" s="126" t="s">
        <v>41</v>
      </c>
      <c r="O86" s="127">
        <v>8.6999999999999994E-2</v>
      </c>
      <c r="P86" s="127">
        <f>O86*H86</f>
        <v>1.0613999999999999</v>
      </c>
      <c r="Q86" s="127">
        <v>0</v>
      </c>
      <c r="R86" s="127">
        <f>Q86*H86</f>
        <v>0</v>
      </c>
      <c r="S86" s="127">
        <v>0</v>
      </c>
      <c r="T86" s="128">
        <f>S86*H86</f>
        <v>0</v>
      </c>
      <c r="AR86" s="129" t="s">
        <v>113</v>
      </c>
      <c r="AT86" s="129" t="s">
        <v>109</v>
      </c>
      <c r="AU86" s="129" t="s">
        <v>81</v>
      </c>
      <c r="AY86" s="16" t="s">
        <v>107</v>
      </c>
      <c r="BE86" s="130">
        <f>IF(N86="základní",J86,0)</f>
        <v>0</v>
      </c>
      <c r="BF86" s="130">
        <f>IF(N86="snížená",J86,0)</f>
        <v>0</v>
      </c>
      <c r="BG86" s="130">
        <f>IF(N86="zákl. přenesená",J86,0)</f>
        <v>0</v>
      </c>
      <c r="BH86" s="130">
        <f>IF(N86="sníž. přenesená",J86,0)</f>
        <v>0</v>
      </c>
      <c r="BI86" s="130">
        <f>IF(N86="nulová",J86,0)</f>
        <v>0</v>
      </c>
      <c r="BJ86" s="16" t="s">
        <v>75</v>
      </c>
      <c r="BK86" s="130">
        <f>ROUND(I86*H86,2)</f>
        <v>0</v>
      </c>
      <c r="BL86" s="16" t="s">
        <v>113</v>
      </c>
      <c r="BM86" s="129" t="s">
        <v>124</v>
      </c>
    </row>
    <row r="87" spans="2:65" s="1" customFormat="1">
      <c r="B87" s="28"/>
      <c r="D87" s="131" t="s">
        <v>115</v>
      </c>
      <c r="F87" s="132" t="s">
        <v>125</v>
      </c>
      <c r="L87" s="28"/>
      <c r="M87" s="133"/>
      <c r="T87" s="48"/>
      <c r="AT87" s="16" t="s">
        <v>115</v>
      </c>
      <c r="AU87" s="16" t="s">
        <v>81</v>
      </c>
    </row>
    <row r="88" spans="2:65" s="12" customFormat="1" ht="12">
      <c r="B88" s="134"/>
      <c r="D88" s="135" t="s">
        <v>117</v>
      </c>
      <c r="E88" s="136" t="s">
        <v>3</v>
      </c>
      <c r="F88" s="137" t="s">
        <v>77</v>
      </c>
      <c r="H88" s="138">
        <v>12.2</v>
      </c>
      <c r="L88" s="134"/>
      <c r="M88" s="139"/>
      <c r="T88" s="140"/>
      <c r="AT88" s="136" t="s">
        <v>117</v>
      </c>
      <c r="AU88" s="136" t="s">
        <v>81</v>
      </c>
      <c r="AV88" s="12" t="s">
        <v>81</v>
      </c>
      <c r="AW88" s="12" t="s">
        <v>31</v>
      </c>
      <c r="AX88" s="12" t="s">
        <v>75</v>
      </c>
      <c r="AY88" s="136" t="s">
        <v>107</v>
      </c>
    </row>
    <row r="89" spans="2:65" s="1" customFormat="1" ht="44.25" customHeight="1">
      <c r="B89" s="118"/>
      <c r="C89" s="119" t="s">
        <v>120</v>
      </c>
      <c r="D89" s="119" t="s">
        <v>109</v>
      </c>
      <c r="E89" s="120" t="s">
        <v>126</v>
      </c>
      <c r="F89" s="121" t="s">
        <v>127</v>
      </c>
      <c r="G89" s="122" t="s">
        <v>128</v>
      </c>
      <c r="H89" s="123">
        <v>21.472000000000001</v>
      </c>
      <c r="I89" s="124"/>
      <c r="J89" s="124">
        <f>ROUND(I89*H89,2)</f>
        <v>0</v>
      </c>
      <c r="K89" s="121" t="s">
        <v>112</v>
      </c>
      <c r="L89" s="28"/>
      <c r="M89" s="125" t="s">
        <v>3</v>
      </c>
      <c r="N89" s="126" t="s">
        <v>41</v>
      </c>
      <c r="O89" s="127">
        <v>0</v>
      </c>
      <c r="P89" s="127">
        <f>O89*H89</f>
        <v>0</v>
      </c>
      <c r="Q89" s="127">
        <v>0</v>
      </c>
      <c r="R89" s="127">
        <f>Q89*H89</f>
        <v>0</v>
      </c>
      <c r="S89" s="127">
        <v>0</v>
      </c>
      <c r="T89" s="128">
        <f>S89*H89</f>
        <v>0</v>
      </c>
      <c r="AR89" s="129" t="s">
        <v>113</v>
      </c>
      <c r="AT89" s="129" t="s">
        <v>109</v>
      </c>
      <c r="AU89" s="129" t="s">
        <v>81</v>
      </c>
      <c r="AY89" s="16" t="s">
        <v>107</v>
      </c>
      <c r="BE89" s="130">
        <f>IF(N89="základní",J89,0)</f>
        <v>0</v>
      </c>
      <c r="BF89" s="130">
        <f>IF(N89="snížená",J89,0)</f>
        <v>0</v>
      </c>
      <c r="BG89" s="130">
        <f>IF(N89="zákl. přenesená",J89,0)</f>
        <v>0</v>
      </c>
      <c r="BH89" s="130">
        <f>IF(N89="sníž. přenesená",J89,0)</f>
        <v>0</v>
      </c>
      <c r="BI89" s="130">
        <f>IF(N89="nulová",J89,0)</f>
        <v>0</v>
      </c>
      <c r="BJ89" s="16" t="s">
        <v>75</v>
      </c>
      <c r="BK89" s="130">
        <f>ROUND(I89*H89,2)</f>
        <v>0</v>
      </c>
      <c r="BL89" s="16" t="s">
        <v>113</v>
      </c>
      <c r="BM89" s="129" t="s">
        <v>129</v>
      </c>
    </row>
    <row r="90" spans="2:65" s="1" customFormat="1">
      <c r="B90" s="28"/>
      <c r="D90" s="131" t="s">
        <v>115</v>
      </c>
      <c r="F90" s="132" t="s">
        <v>130</v>
      </c>
      <c r="L90" s="28"/>
      <c r="M90" s="133"/>
      <c r="T90" s="48"/>
      <c r="AT90" s="16" t="s">
        <v>115</v>
      </c>
      <c r="AU90" s="16" t="s">
        <v>81</v>
      </c>
    </row>
    <row r="91" spans="2:65" s="12" customFormat="1" ht="12">
      <c r="B91" s="134"/>
      <c r="D91" s="135" t="s">
        <v>117</v>
      </c>
      <c r="E91" s="136" t="s">
        <v>3</v>
      </c>
      <c r="F91" s="137" t="s">
        <v>77</v>
      </c>
      <c r="H91" s="138">
        <v>12.2</v>
      </c>
      <c r="L91" s="134"/>
      <c r="M91" s="139"/>
      <c r="T91" s="140"/>
      <c r="AT91" s="136" t="s">
        <v>117</v>
      </c>
      <c r="AU91" s="136" t="s">
        <v>81</v>
      </c>
      <c r="AV91" s="12" t="s">
        <v>81</v>
      </c>
      <c r="AW91" s="12" t="s">
        <v>31</v>
      </c>
      <c r="AX91" s="12" t="s">
        <v>75</v>
      </c>
      <c r="AY91" s="136" t="s">
        <v>107</v>
      </c>
    </row>
    <row r="92" spans="2:65" s="12" customFormat="1" ht="12">
      <c r="B92" s="134"/>
      <c r="D92" s="135" t="s">
        <v>117</v>
      </c>
      <c r="F92" s="137" t="s">
        <v>131</v>
      </c>
      <c r="H92" s="138">
        <v>21.472000000000001</v>
      </c>
      <c r="L92" s="134"/>
      <c r="M92" s="139"/>
      <c r="T92" s="140"/>
      <c r="AT92" s="136" t="s">
        <v>117</v>
      </c>
      <c r="AU92" s="136" t="s">
        <v>81</v>
      </c>
      <c r="AV92" s="12" t="s">
        <v>81</v>
      </c>
      <c r="AW92" s="12" t="s">
        <v>4</v>
      </c>
      <c r="AX92" s="12" t="s">
        <v>75</v>
      </c>
      <c r="AY92" s="136" t="s">
        <v>107</v>
      </c>
    </row>
    <row r="93" spans="2:65" s="11" customFormat="1" ht="23" customHeight="1">
      <c r="B93" s="107"/>
      <c r="D93" s="108" t="s">
        <v>69</v>
      </c>
      <c r="E93" s="116" t="s">
        <v>81</v>
      </c>
      <c r="F93" s="116" t="s">
        <v>132</v>
      </c>
      <c r="J93" s="117">
        <f>BK93</f>
        <v>0</v>
      </c>
      <c r="L93" s="107"/>
      <c r="M93" s="111"/>
      <c r="P93" s="112">
        <f>SUM(P94:P97)</f>
        <v>13.236999999999998</v>
      </c>
      <c r="R93" s="112">
        <f>SUM(R94:R97)</f>
        <v>26.352</v>
      </c>
      <c r="T93" s="113">
        <f>SUM(T94:T97)</f>
        <v>0</v>
      </c>
      <c r="AR93" s="108" t="s">
        <v>75</v>
      </c>
      <c r="AT93" s="114" t="s">
        <v>69</v>
      </c>
      <c r="AU93" s="114" t="s">
        <v>75</v>
      </c>
      <c r="AY93" s="108" t="s">
        <v>107</v>
      </c>
      <c r="BK93" s="115">
        <f>SUM(BK94:BK97)</f>
        <v>0</v>
      </c>
    </row>
    <row r="94" spans="2:65" s="1" customFormat="1" ht="24.25" customHeight="1">
      <c r="B94" s="118"/>
      <c r="C94" s="119" t="s">
        <v>113</v>
      </c>
      <c r="D94" s="119" t="s">
        <v>109</v>
      </c>
      <c r="E94" s="120" t="s">
        <v>133</v>
      </c>
      <c r="F94" s="121" t="s">
        <v>134</v>
      </c>
      <c r="G94" s="122" t="s">
        <v>79</v>
      </c>
      <c r="H94" s="123">
        <v>12.2</v>
      </c>
      <c r="I94" s="124"/>
      <c r="J94" s="124">
        <f>ROUND(I94*H94,2)</f>
        <v>0</v>
      </c>
      <c r="K94" s="121" t="s">
        <v>112</v>
      </c>
      <c r="L94" s="28"/>
      <c r="M94" s="125" t="s">
        <v>3</v>
      </c>
      <c r="N94" s="126" t="s">
        <v>41</v>
      </c>
      <c r="O94" s="127">
        <v>1.085</v>
      </c>
      <c r="P94" s="127">
        <f>O94*H94</f>
        <v>13.236999999999998</v>
      </c>
      <c r="Q94" s="127">
        <v>2.16</v>
      </c>
      <c r="R94" s="127">
        <f>Q94*H94</f>
        <v>26.352</v>
      </c>
      <c r="S94" s="127">
        <v>0</v>
      </c>
      <c r="T94" s="128">
        <f>S94*H94</f>
        <v>0</v>
      </c>
      <c r="AR94" s="129" t="s">
        <v>113</v>
      </c>
      <c r="AT94" s="129" t="s">
        <v>109</v>
      </c>
      <c r="AU94" s="129" t="s">
        <v>81</v>
      </c>
      <c r="AY94" s="16" t="s">
        <v>107</v>
      </c>
      <c r="BE94" s="130">
        <f>IF(N94="základní",J94,0)</f>
        <v>0</v>
      </c>
      <c r="BF94" s="130">
        <f>IF(N94="snížená",J94,0)</f>
        <v>0</v>
      </c>
      <c r="BG94" s="130">
        <f>IF(N94="zákl. přenesená",J94,0)</f>
        <v>0</v>
      </c>
      <c r="BH94" s="130">
        <f>IF(N94="sníž. přenesená",J94,0)</f>
        <v>0</v>
      </c>
      <c r="BI94" s="130">
        <f>IF(N94="nulová",J94,0)</f>
        <v>0</v>
      </c>
      <c r="BJ94" s="16" t="s">
        <v>75</v>
      </c>
      <c r="BK94" s="130">
        <f>ROUND(I94*H94,2)</f>
        <v>0</v>
      </c>
      <c r="BL94" s="16" t="s">
        <v>113</v>
      </c>
      <c r="BM94" s="129" t="s">
        <v>135</v>
      </c>
    </row>
    <row r="95" spans="2:65" s="1" customFormat="1">
      <c r="B95" s="28"/>
      <c r="D95" s="131" t="s">
        <v>115</v>
      </c>
      <c r="F95" s="132" t="s">
        <v>136</v>
      </c>
      <c r="L95" s="28"/>
      <c r="M95" s="133"/>
      <c r="T95" s="48"/>
      <c r="AT95" s="16" t="s">
        <v>115</v>
      </c>
      <c r="AU95" s="16" t="s">
        <v>81</v>
      </c>
    </row>
    <row r="96" spans="2:65" s="1" customFormat="1" ht="24">
      <c r="B96" s="28"/>
      <c r="D96" s="135" t="s">
        <v>137</v>
      </c>
      <c r="F96" s="153" t="s">
        <v>138</v>
      </c>
      <c r="L96" s="28"/>
      <c r="M96" s="133"/>
      <c r="T96" s="48"/>
      <c r="AT96" s="16" t="s">
        <v>137</v>
      </c>
      <c r="AU96" s="16" t="s">
        <v>81</v>
      </c>
    </row>
    <row r="97" spans="2:65" s="12" customFormat="1" ht="12">
      <c r="B97" s="134"/>
      <c r="D97" s="135" t="s">
        <v>117</v>
      </c>
      <c r="E97" s="136" t="s">
        <v>3</v>
      </c>
      <c r="F97" s="137" t="s">
        <v>118</v>
      </c>
      <c r="H97" s="138">
        <v>12.2</v>
      </c>
      <c r="L97" s="134"/>
      <c r="M97" s="139"/>
      <c r="T97" s="140"/>
      <c r="AT97" s="136" t="s">
        <v>117</v>
      </c>
      <c r="AU97" s="136" t="s">
        <v>81</v>
      </c>
      <c r="AV97" s="12" t="s">
        <v>81</v>
      </c>
      <c r="AW97" s="12" t="s">
        <v>31</v>
      </c>
      <c r="AX97" s="12" t="s">
        <v>75</v>
      </c>
      <c r="AY97" s="136" t="s">
        <v>107</v>
      </c>
    </row>
    <row r="98" spans="2:65" s="11" customFormat="1" ht="23" customHeight="1">
      <c r="B98" s="107"/>
      <c r="D98" s="108" t="s">
        <v>69</v>
      </c>
      <c r="E98" s="116" t="s">
        <v>120</v>
      </c>
      <c r="F98" s="116" t="s">
        <v>139</v>
      </c>
      <c r="J98" s="117">
        <f>BK98</f>
        <v>0</v>
      </c>
      <c r="L98" s="107"/>
      <c r="M98" s="111"/>
      <c r="P98" s="112">
        <f>SUM(P99:P100)</f>
        <v>5.968</v>
      </c>
      <c r="R98" s="112">
        <f>SUM(R99:R100)</f>
        <v>7.6000000000000004E-4</v>
      </c>
      <c r="T98" s="113">
        <f>SUM(T99:T100)</f>
        <v>0</v>
      </c>
      <c r="AR98" s="108" t="s">
        <v>75</v>
      </c>
      <c r="AT98" s="114" t="s">
        <v>69</v>
      </c>
      <c r="AU98" s="114" t="s">
        <v>75</v>
      </c>
      <c r="AY98" s="108" t="s">
        <v>107</v>
      </c>
      <c r="BK98" s="115">
        <f>SUM(BK99:BK100)</f>
        <v>0</v>
      </c>
    </row>
    <row r="99" spans="2:65" s="1" customFormat="1" ht="21.75" customHeight="1">
      <c r="B99" s="118"/>
      <c r="C99" s="119" t="s">
        <v>140</v>
      </c>
      <c r="D99" s="119" t="s">
        <v>109</v>
      </c>
      <c r="E99" s="120" t="s">
        <v>141</v>
      </c>
      <c r="F99" s="121" t="s">
        <v>167</v>
      </c>
      <c r="G99" s="122" t="s">
        <v>142</v>
      </c>
      <c r="H99" s="123">
        <v>1</v>
      </c>
      <c r="I99" s="124"/>
      <c r="J99" s="124">
        <f>ROUND(I99*H99,2)</f>
        <v>0</v>
      </c>
      <c r="K99" s="121" t="s">
        <v>3</v>
      </c>
      <c r="L99" s="28"/>
      <c r="M99" s="125" t="s">
        <v>3</v>
      </c>
      <c r="N99" s="126" t="s">
        <v>41</v>
      </c>
      <c r="O99" s="127">
        <v>5.968</v>
      </c>
      <c r="P99" s="127">
        <f>O99*H99</f>
        <v>5.968</v>
      </c>
      <c r="Q99" s="127">
        <v>7.6000000000000004E-4</v>
      </c>
      <c r="R99" s="127">
        <f>Q99*H99</f>
        <v>7.6000000000000004E-4</v>
      </c>
      <c r="S99" s="127">
        <v>0</v>
      </c>
      <c r="T99" s="128">
        <f>S99*H99</f>
        <v>0</v>
      </c>
      <c r="AR99" s="129" t="s">
        <v>113</v>
      </c>
      <c r="AT99" s="129" t="s">
        <v>109</v>
      </c>
      <c r="AU99" s="129" t="s">
        <v>81</v>
      </c>
      <c r="AY99" s="16" t="s">
        <v>107</v>
      </c>
      <c r="BE99" s="130">
        <f>IF(N99="základní",J99,0)</f>
        <v>0</v>
      </c>
      <c r="BF99" s="130">
        <f>IF(N99="snížená",J99,0)</f>
        <v>0</v>
      </c>
      <c r="BG99" s="130">
        <f>IF(N99="zákl. přenesená",J99,0)</f>
        <v>0</v>
      </c>
      <c r="BH99" s="130">
        <f>IF(N99="sníž. přenesená",J99,0)</f>
        <v>0</v>
      </c>
      <c r="BI99" s="130">
        <f>IF(N99="nulová",J99,0)</f>
        <v>0</v>
      </c>
      <c r="BJ99" s="16" t="s">
        <v>75</v>
      </c>
      <c r="BK99" s="130">
        <f>ROUND(I99*H99,2)</f>
        <v>0</v>
      </c>
      <c r="BL99" s="16" t="s">
        <v>113</v>
      </c>
      <c r="BM99" s="129" t="s">
        <v>143</v>
      </c>
    </row>
    <row r="100" spans="2:65" s="1" customFormat="1" ht="36">
      <c r="B100" s="28"/>
      <c r="D100" s="135" t="s">
        <v>137</v>
      </c>
      <c r="F100" s="153" t="s">
        <v>144</v>
      </c>
      <c r="L100" s="28"/>
      <c r="M100" s="133"/>
      <c r="T100" s="48"/>
      <c r="AT100" s="16" t="s">
        <v>137</v>
      </c>
      <c r="AU100" s="16" t="s">
        <v>81</v>
      </c>
    </row>
    <row r="101" spans="2:65" s="11" customFormat="1" ht="26" customHeight="1">
      <c r="B101" s="107"/>
      <c r="D101" s="108" t="s">
        <v>69</v>
      </c>
      <c r="E101" s="109" t="s">
        <v>145</v>
      </c>
      <c r="F101" s="109" t="s">
        <v>146</v>
      </c>
      <c r="J101" s="110">
        <f>BK101</f>
        <v>0</v>
      </c>
      <c r="L101" s="107"/>
      <c r="M101" s="111"/>
      <c r="P101" s="112">
        <f>P102</f>
        <v>0</v>
      </c>
      <c r="R101" s="112">
        <f>R102</f>
        <v>0</v>
      </c>
      <c r="T101" s="113">
        <f>T102</f>
        <v>0</v>
      </c>
      <c r="AR101" s="108" t="s">
        <v>140</v>
      </c>
      <c r="AT101" s="114" t="s">
        <v>69</v>
      </c>
      <c r="AU101" s="114" t="s">
        <v>70</v>
      </c>
      <c r="AY101" s="108" t="s">
        <v>107</v>
      </c>
      <c r="BK101" s="115">
        <f>BK102</f>
        <v>0</v>
      </c>
    </row>
    <row r="102" spans="2:65" s="1" customFormat="1" ht="24.25" customHeight="1">
      <c r="B102" s="118"/>
      <c r="C102" s="119" t="s">
        <v>147</v>
      </c>
      <c r="D102" s="119" t="s">
        <v>109</v>
      </c>
      <c r="E102" s="120" t="s">
        <v>148</v>
      </c>
      <c r="F102" s="121" t="s">
        <v>149</v>
      </c>
      <c r="G102" s="122" t="s">
        <v>150</v>
      </c>
      <c r="H102" s="123">
        <v>1</v>
      </c>
      <c r="I102" s="124"/>
      <c r="J102" s="124">
        <f>ROUND(I102*H102,2)</f>
        <v>0</v>
      </c>
      <c r="K102" s="121" t="s">
        <v>3</v>
      </c>
      <c r="L102" s="28"/>
      <c r="M102" s="154" t="s">
        <v>3</v>
      </c>
      <c r="N102" s="155" t="s">
        <v>41</v>
      </c>
      <c r="O102" s="156">
        <v>0</v>
      </c>
      <c r="P102" s="156">
        <f>O102*H102</f>
        <v>0</v>
      </c>
      <c r="Q102" s="156">
        <v>0</v>
      </c>
      <c r="R102" s="156">
        <f>Q102*H102</f>
        <v>0</v>
      </c>
      <c r="S102" s="156">
        <v>0</v>
      </c>
      <c r="T102" s="157">
        <f>S102*H102</f>
        <v>0</v>
      </c>
      <c r="AR102" s="129" t="s">
        <v>113</v>
      </c>
      <c r="AT102" s="129" t="s">
        <v>109</v>
      </c>
      <c r="AU102" s="129" t="s">
        <v>75</v>
      </c>
      <c r="AY102" s="16" t="s">
        <v>107</v>
      </c>
      <c r="BE102" s="130">
        <f>IF(N102="základní",J102,0)</f>
        <v>0</v>
      </c>
      <c r="BF102" s="130">
        <f>IF(N102="snížená",J102,0)</f>
        <v>0</v>
      </c>
      <c r="BG102" s="130">
        <f>IF(N102="zákl. přenesená",J102,0)</f>
        <v>0</v>
      </c>
      <c r="BH102" s="130">
        <f>IF(N102="sníž. přenesená",J102,0)</f>
        <v>0</v>
      </c>
      <c r="BI102" s="130">
        <f>IF(N102="nulová",J102,0)</f>
        <v>0</v>
      </c>
      <c r="BJ102" s="16" t="s">
        <v>75</v>
      </c>
      <c r="BK102" s="130">
        <f>ROUND(I102*H102,2)</f>
        <v>0</v>
      </c>
      <c r="BL102" s="16" t="s">
        <v>113</v>
      </c>
      <c r="BM102" s="129" t="s">
        <v>151</v>
      </c>
    </row>
    <row r="103" spans="2:65" s="1" customFormat="1" ht="7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28"/>
    </row>
  </sheetData>
  <autoFilter ref="C77:K102" xr:uid="{00000000-0009-0000-0000-000001000000}"/>
  <mergeCells count="6">
    <mergeCell ref="E70:H70"/>
    <mergeCell ref="L2:V2"/>
    <mergeCell ref="E7:H7"/>
    <mergeCell ref="E16:H16"/>
    <mergeCell ref="E25:H25"/>
    <mergeCell ref="E46:H46"/>
  </mergeCells>
  <hyperlinks>
    <hyperlink ref="F82" r:id="rId1" xr:uid="{00000000-0004-0000-0100-000000000000}"/>
    <hyperlink ref="F87" r:id="rId2" xr:uid="{00000000-0004-0000-0100-000001000000}"/>
    <hyperlink ref="F90" r:id="rId3" xr:uid="{00000000-0004-0000-0100-000002000000}"/>
    <hyperlink ref="F95" r:id="rId4" xr:uid="{00000000-0004-0000-01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23"/>
  <sheetViews>
    <sheetView showGridLines="0" workbookViewId="0"/>
  </sheetViews>
  <sheetFormatPr baseColWidth="10" defaultColWidth="8.75" defaultRowHeight="11"/>
  <cols>
    <col min="1" max="1" width="8.25" customWidth="1"/>
    <col min="2" max="2" width="1.75" customWidth="1"/>
    <col min="3" max="3" width="25" customWidth="1"/>
    <col min="4" max="4" width="75.75" customWidth="1"/>
    <col min="5" max="5" width="13.25" customWidth="1"/>
    <col min="6" max="6" width="20" customWidth="1"/>
    <col min="7" max="7" width="1.75" customWidth="1"/>
    <col min="8" max="8" width="8.25" customWidth="1"/>
  </cols>
  <sheetData>
    <row r="1" spans="2:8" ht="11.25" customHeight="1"/>
    <row r="2" spans="2:8" ht="37" customHeight="1"/>
    <row r="3" spans="2:8" ht="7" customHeight="1">
      <c r="B3" s="17"/>
      <c r="C3" s="18"/>
      <c r="D3" s="18"/>
      <c r="E3" s="18"/>
      <c r="F3" s="18"/>
      <c r="G3" s="18"/>
      <c r="H3" s="19"/>
    </row>
    <row r="4" spans="2:8" ht="25" customHeight="1">
      <c r="B4" s="19"/>
      <c r="C4" s="20" t="s">
        <v>152</v>
      </c>
      <c r="H4" s="19"/>
    </row>
    <row r="5" spans="2:8" ht="12" customHeight="1">
      <c r="B5" s="19"/>
      <c r="C5" s="22" t="s">
        <v>13</v>
      </c>
      <c r="D5" s="195" t="s">
        <v>14</v>
      </c>
      <c r="E5" s="167"/>
      <c r="F5" s="167"/>
      <c r="H5" s="19"/>
    </row>
    <row r="6" spans="2:8" ht="37" customHeight="1">
      <c r="B6" s="19"/>
      <c r="C6" s="24" t="s">
        <v>15</v>
      </c>
      <c r="D6" s="194" t="s">
        <v>16</v>
      </c>
      <c r="E6" s="167"/>
      <c r="F6" s="167"/>
      <c r="H6" s="19"/>
    </row>
    <row r="7" spans="2:8" ht="16.5" customHeight="1">
      <c r="B7" s="19"/>
      <c r="C7" s="25" t="s">
        <v>21</v>
      </c>
      <c r="D7" s="45" t="str">
        <f>'Rekapitulace stavby'!AN8</f>
        <v>27. 11. 2024</v>
      </c>
      <c r="H7" s="19"/>
    </row>
    <row r="8" spans="2:8" s="1" customFormat="1" ht="11" customHeight="1">
      <c r="B8" s="28"/>
      <c r="H8" s="28"/>
    </row>
    <row r="9" spans="2:8" s="10" customFormat="1" ht="29.25" customHeight="1">
      <c r="B9" s="99"/>
      <c r="C9" s="100" t="s">
        <v>51</v>
      </c>
      <c r="D9" s="101" t="s">
        <v>52</v>
      </c>
      <c r="E9" s="101" t="s">
        <v>94</v>
      </c>
      <c r="F9" s="102" t="s">
        <v>153</v>
      </c>
      <c r="H9" s="99"/>
    </row>
    <row r="10" spans="2:8" s="1" customFormat="1" ht="26.5" customHeight="1">
      <c r="B10" s="28"/>
      <c r="C10" s="158" t="s">
        <v>14</v>
      </c>
      <c r="D10" s="158" t="s">
        <v>16</v>
      </c>
      <c r="H10" s="28"/>
    </row>
    <row r="11" spans="2:8" s="1" customFormat="1" ht="17" customHeight="1">
      <c r="B11" s="28"/>
      <c r="C11" s="159" t="s">
        <v>77</v>
      </c>
      <c r="D11" s="160" t="s">
        <v>78</v>
      </c>
      <c r="E11" s="161" t="s">
        <v>79</v>
      </c>
      <c r="F11" s="162">
        <v>12.2</v>
      </c>
      <c r="H11" s="28"/>
    </row>
    <row r="12" spans="2:8" s="1" customFormat="1" ht="17" customHeight="1">
      <c r="B12" s="28"/>
      <c r="C12" s="163" t="s">
        <v>3</v>
      </c>
      <c r="D12" s="163" t="s">
        <v>118</v>
      </c>
      <c r="E12" s="16" t="s">
        <v>3</v>
      </c>
      <c r="F12" s="164">
        <v>12.2</v>
      </c>
      <c r="H12" s="28"/>
    </row>
    <row r="13" spans="2:8" s="1" customFormat="1" ht="17" customHeight="1">
      <c r="B13" s="28"/>
      <c r="C13" s="163" t="s">
        <v>77</v>
      </c>
      <c r="D13" s="163" t="s">
        <v>119</v>
      </c>
      <c r="E13" s="16" t="s">
        <v>3</v>
      </c>
      <c r="F13" s="164">
        <v>12.2</v>
      </c>
      <c r="H13" s="28"/>
    </row>
    <row r="14" spans="2:8" s="1" customFormat="1" ht="17" customHeight="1">
      <c r="B14" s="28"/>
      <c r="C14" s="165" t="s">
        <v>154</v>
      </c>
      <c r="H14" s="28"/>
    </row>
    <row r="15" spans="2:8" s="1" customFormat="1" ht="17" customHeight="1">
      <c r="B15" s="28"/>
      <c r="C15" s="163" t="s">
        <v>110</v>
      </c>
      <c r="D15" s="163" t="s">
        <v>155</v>
      </c>
      <c r="E15" s="16" t="s">
        <v>79</v>
      </c>
      <c r="F15" s="164">
        <v>12.2</v>
      </c>
      <c r="H15" s="28"/>
    </row>
    <row r="16" spans="2:8" s="1" customFormat="1" ht="24">
      <c r="B16" s="28"/>
      <c r="C16" s="163" t="s">
        <v>122</v>
      </c>
      <c r="D16" s="163" t="s">
        <v>156</v>
      </c>
      <c r="E16" s="16" t="s">
        <v>79</v>
      </c>
      <c r="F16" s="164">
        <v>12.2</v>
      </c>
      <c r="H16" s="28"/>
    </row>
    <row r="17" spans="2:8" s="1" customFormat="1" ht="24">
      <c r="B17" s="28"/>
      <c r="C17" s="163" t="s">
        <v>126</v>
      </c>
      <c r="D17" s="163" t="s">
        <v>157</v>
      </c>
      <c r="E17" s="16" t="s">
        <v>128</v>
      </c>
      <c r="F17" s="164">
        <v>21.472000000000001</v>
      </c>
      <c r="H17" s="28"/>
    </row>
    <row r="18" spans="2:8" s="1" customFormat="1" ht="17" customHeight="1">
      <c r="B18" s="28"/>
      <c r="C18" s="159" t="s">
        <v>158</v>
      </c>
      <c r="D18" s="160" t="s">
        <v>159</v>
      </c>
      <c r="E18" s="161" t="s">
        <v>79</v>
      </c>
      <c r="F18" s="162">
        <v>29.513999999999999</v>
      </c>
      <c r="H18" s="28"/>
    </row>
    <row r="19" spans="2:8" s="1" customFormat="1" ht="17" customHeight="1">
      <c r="B19" s="28"/>
      <c r="C19" s="159" t="s">
        <v>160</v>
      </c>
      <c r="D19" s="160" t="s">
        <v>161</v>
      </c>
      <c r="E19" s="161" t="s">
        <v>162</v>
      </c>
      <c r="F19" s="162">
        <v>76.876999999999995</v>
      </c>
      <c r="H19" s="28"/>
    </row>
    <row r="20" spans="2:8" s="1" customFormat="1" ht="17" customHeight="1">
      <c r="B20" s="28"/>
      <c r="C20" s="159" t="s">
        <v>163</v>
      </c>
      <c r="D20" s="160" t="s">
        <v>164</v>
      </c>
      <c r="E20" s="161" t="s">
        <v>79</v>
      </c>
      <c r="F20" s="162">
        <v>1.08</v>
      </c>
      <c r="H20" s="28"/>
    </row>
    <row r="21" spans="2:8" s="1" customFormat="1" ht="17" customHeight="1">
      <c r="B21" s="28"/>
      <c r="C21" s="159" t="s">
        <v>165</v>
      </c>
      <c r="D21" s="160" t="s">
        <v>166</v>
      </c>
      <c r="E21" s="161" t="s">
        <v>162</v>
      </c>
      <c r="F21" s="162">
        <v>11.95</v>
      </c>
      <c r="H21" s="28"/>
    </row>
    <row r="22" spans="2:8" s="1" customFormat="1" ht="7.25" customHeight="1">
      <c r="B22" s="37"/>
      <c r="C22" s="38"/>
      <c r="D22" s="38"/>
      <c r="E22" s="38"/>
      <c r="F22" s="38"/>
      <c r="G22" s="38"/>
      <c r="H22" s="28"/>
    </row>
    <row r="23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24-11_Kolin_lode - Loděni...</vt:lpstr>
      <vt:lpstr>Seznam figur</vt:lpstr>
      <vt:lpstr>'24-11_Kolin_lode - Loděni...'!Názvy_tisku</vt:lpstr>
      <vt:lpstr>'Rekapitulace stavby'!Názvy_tisku</vt:lpstr>
      <vt:lpstr>'Seznam figur'!Názvy_tisku</vt:lpstr>
      <vt:lpstr>'24-11_Kolin_lode - Loděni...'!Oblast_tisku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Vašek</dc:creator>
  <cp:lastModifiedBy>Jaroslav Svěrek</cp:lastModifiedBy>
  <dcterms:created xsi:type="dcterms:W3CDTF">2024-12-03T20:26:56Z</dcterms:created>
  <dcterms:modified xsi:type="dcterms:W3CDTF">2025-01-15T15:30:48Z</dcterms:modified>
</cp:coreProperties>
</file>